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154" documentId="13_ncr:1_{AEC08313-BE84-4546-BD34-6800AF4DC5BB}" xr6:coauthVersionLast="47" xr6:coauthVersionMax="47" xr10:uidLastSave="{E8DCDAD8-187E-4180-A14D-7FDDB4738FE7}"/>
  <bookViews>
    <workbookView xWindow="-108" yWindow="-108" windowWidth="23256" windowHeight="12576" xr2:uid="{00000000-000D-0000-FFFF-FFFF00000000}"/>
  </bookViews>
  <sheets>
    <sheet name="2020-2021 KARŞILAŞTIRMALI" sheetId="1" r:id="rId1"/>
    <sheet name="2018-2020 AYRI TABLOLAR" sheetId="4" r:id="rId2"/>
    <sheet name="Sayfa1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3" i="4" l="1"/>
  <c r="K103" i="4"/>
  <c r="G103" i="4"/>
  <c r="C103" i="4"/>
  <c r="Q103" i="4"/>
  <c r="M103" i="4" s="1"/>
  <c r="N103" i="4"/>
  <c r="AF14" i="1"/>
  <c r="AE14" i="1"/>
  <c r="AB14" i="1"/>
  <c r="AC14" i="1"/>
  <c r="Y14" i="1"/>
  <c r="V14" i="1"/>
  <c r="U14" i="1"/>
  <c r="S14" i="1"/>
  <c r="P14" i="1"/>
  <c r="M14" i="1"/>
  <c r="J14" i="1"/>
  <c r="G14" i="1"/>
  <c r="D14" i="1"/>
  <c r="AD14" i="1"/>
  <c r="AA14" i="1"/>
  <c r="T14" i="1"/>
  <c r="P102" i="4"/>
  <c r="G102" i="4"/>
  <c r="Q102" i="4"/>
  <c r="M102" i="4" s="1"/>
  <c r="N102" i="4"/>
  <c r="V13" i="1"/>
  <c r="J13" i="1"/>
  <c r="AF13" i="1"/>
  <c r="AE13" i="1"/>
  <c r="AC13" i="1"/>
  <c r="AB13" i="1"/>
  <c r="Y13" i="1"/>
  <c r="U13" i="1"/>
  <c r="S13" i="1"/>
  <c r="P13" i="1"/>
  <c r="M13" i="1"/>
  <c r="G13" i="1"/>
  <c r="D13" i="1"/>
  <c r="AD13" i="1"/>
  <c r="AA13" i="1"/>
  <c r="T13" i="1"/>
  <c r="P101" i="4"/>
  <c r="M101" i="4"/>
  <c r="K101" i="4"/>
  <c r="I101" i="4"/>
  <c r="G101" i="4"/>
  <c r="E101" i="4"/>
  <c r="C101" i="4"/>
  <c r="Q101" i="4"/>
  <c r="N101" i="4"/>
  <c r="D12" i="1"/>
  <c r="Y12" i="1"/>
  <c r="AB12" i="1"/>
  <c r="AC12" i="1"/>
  <c r="P12" i="1"/>
  <c r="U12" i="1"/>
  <c r="V12" i="1" s="1"/>
  <c r="S12" i="1"/>
  <c r="M12" i="1"/>
  <c r="J12" i="1"/>
  <c r="AE12" i="1"/>
  <c r="AF12" i="1"/>
  <c r="G12" i="1"/>
  <c r="AD12" i="1"/>
  <c r="AA12" i="1"/>
  <c r="T12" i="1"/>
  <c r="P100" i="4"/>
  <c r="M100" i="4"/>
  <c r="K100" i="4"/>
  <c r="I100" i="4"/>
  <c r="G100" i="4"/>
  <c r="E100" i="4"/>
  <c r="C100" i="4"/>
  <c r="Q100" i="4"/>
  <c r="N100" i="4"/>
  <c r="AD11" i="1"/>
  <c r="AF11" i="1"/>
  <c r="AC11" i="1"/>
  <c r="Y11" i="1"/>
  <c r="V11" i="1"/>
  <c r="S11" i="1"/>
  <c r="P11" i="1"/>
  <c r="M11" i="1"/>
  <c r="J11" i="1"/>
  <c r="G11" i="1"/>
  <c r="D11" i="1"/>
  <c r="AA11" i="1"/>
  <c r="T11" i="1"/>
  <c r="AB11" i="1"/>
  <c r="U11" i="1"/>
  <c r="AE11" i="1"/>
  <c r="AB10" i="1"/>
  <c r="Y10" i="1"/>
  <c r="P10" i="1"/>
  <c r="U10" i="1"/>
  <c r="V10" i="1" s="1"/>
  <c r="M10" i="1"/>
  <c r="S10" i="1"/>
  <c r="J10" i="1"/>
  <c r="AE10" i="1"/>
  <c r="AF10" i="1"/>
  <c r="G10" i="1"/>
  <c r="D10" i="1"/>
  <c r="AD10" i="1"/>
  <c r="T10" i="1"/>
  <c r="AA10" i="1" s="1"/>
  <c r="AC10" i="1" s="1"/>
  <c r="AE9" i="1"/>
  <c r="AF9" i="1" s="1"/>
  <c r="AD9" i="1"/>
  <c r="Y9" i="1"/>
  <c r="S9" i="1"/>
  <c r="P9" i="1"/>
  <c r="M9" i="1"/>
  <c r="J9" i="1"/>
  <c r="G9" i="1"/>
  <c r="D9" i="1"/>
  <c r="T9" i="1"/>
  <c r="AA9" i="1" s="1"/>
  <c r="U9" i="1"/>
  <c r="V9" i="1" s="1"/>
  <c r="Q95" i="4"/>
  <c r="E95" i="4" s="1"/>
  <c r="AD8" i="1"/>
  <c r="Y8" i="1"/>
  <c r="S8" i="1"/>
  <c r="P8" i="1"/>
  <c r="M8" i="1"/>
  <c r="J8" i="1"/>
  <c r="G8" i="1"/>
  <c r="D8" i="1"/>
  <c r="T8" i="1"/>
  <c r="AA8" i="1" s="1"/>
  <c r="AE8" i="1"/>
  <c r="U8" i="1"/>
  <c r="N97" i="4" s="1"/>
  <c r="Q97" i="4" s="1"/>
  <c r="AB8" i="1"/>
  <c r="AC8" i="1" s="1"/>
  <c r="D7" i="1"/>
  <c r="G7" i="1"/>
  <c r="J7" i="1"/>
  <c r="M7" i="1"/>
  <c r="P7" i="1"/>
  <c r="S7" i="1"/>
  <c r="Y7" i="1"/>
  <c r="AD7" i="1"/>
  <c r="AF7" i="1" s="1"/>
  <c r="AE7" i="1"/>
  <c r="T7" i="1"/>
  <c r="AA7" i="1" s="1"/>
  <c r="AC7" i="1" s="1"/>
  <c r="U7" i="1"/>
  <c r="N96" i="4"/>
  <c r="G6" i="1"/>
  <c r="J6" i="1"/>
  <c r="M6" i="1"/>
  <c r="P6" i="1"/>
  <c r="S6" i="1"/>
  <c r="Y6" i="1"/>
  <c r="AE6" i="1"/>
  <c r="AD6" i="1"/>
  <c r="U6" i="1"/>
  <c r="N95" i="4" s="1"/>
  <c r="D6" i="1"/>
  <c r="T6" i="1"/>
  <c r="AA6" i="1" s="1"/>
  <c r="AC6" i="1" s="1"/>
  <c r="X17" i="1"/>
  <c r="Y17" i="1" s="1"/>
  <c r="R17" i="1"/>
  <c r="O17" i="1"/>
  <c r="L17" i="1"/>
  <c r="F17" i="1"/>
  <c r="C17" i="1"/>
  <c r="B5" i="1"/>
  <c r="D5" i="1" s="1"/>
  <c r="O94" i="4"/>
  <c r="O106" i="4" s="1"/>
  <c r="L94" i="4"/>
  <c r="L106" i="4" s="1"/>
  <c r="J94" i="4"/>
  <c r="J106" i="4" s="1"/>
  <c r="H94" i="4"/>
  <c r="H106" i="4" s="1"/>
  <c r="F94" i="4"/>
  <c r="F106" i="4" s="1"/>
  <c r="D94" i="4"/>
  <c r="D106" i="4" s="1"/>
  <c r="B94" i="4"/>
  <c r="B106" i="4" s="1"/>
  <c r="AE5" i="1"/>
  <c r="U5" i="1"/>
  <c r="N94" i="4"/>
  <c r="W5" i="1"/>
  <c r="W17" i="1"/>
  <c r="Q5" i="1"/>
  <c r="S5" i="1" s="1"/>
  <c r="N5" i="1"/>
  <c r="N17" i="1" s="1"/>
  <c r="K5" i="1"/>
  <c r="K17" i="1"/>
  <c r="H5" i="1"/>
  <c r="H17" i="1"/>
  <c r="E5" i="1"/>
  <c r="G5" i="1" s="1"/>
  <c r="J88" i="4"/>
  <c r="O88" i="4"/>
  <c r="L88" i="4"/>
  <c r="H88" i="4"/>
  <c r="N86" i="4"/>
  <c r="Q86" i="4"/>
  <c r="N85" i="4"/>
  <c r="Q85" i="4"/>
  <c r="N84" i="4"/>
  <c r="Q84" i="4"/>
  <c r="K84" i="4"/>
  <c r="O16" i="4"/>
  <c r="L16" i="4"/>
  <c r="J16" i="4"/>
  <c r="H16" i="4"/>
  <c r="F16" i="4"/>
  <c r="D16" i="4"/>
  <c r="B16" i="4"/>
  <c r="N15" i="4"/>
  <c r="M15" i="4"/>
  <c r="N14" i="4"/>
  <c r="M14" i="4"/>
  <c r="N13" i="4"/>
  <c r="M13" i="4"/>
  <c r="N12" i="4"/>
  <c r="G12" i="4"/>
  <c r="N11" i="4"/>
  <c r="Q11" i="4"/>
  <c r="P11" i="4"/>
  <c r="N10" i="4"/>
  <c r="N9" i="4"/>
  <c r="C9" i="4"/>
  <c r="N8" i="4"/>
  <c r="K8" i="4"/>
  <c r="N7" i="4"/>
  <c r="N6" i="4"/>
  <c r="N5" i="4"/>
  <c r="N4" i="4"/>
  <c r="M4" i="4"/>
  <c r="N83" i="4"/>
  <c r="Q83" i="4"/>
  <c r="F70" i="4"/>
  <c r="G70" i="4"/>
  <c r="H70" i="4"/>
  <c r="J70" i="4"/>
  <c r="L70" i="4"/>
  <c r="O70" i="4"/>
  <c r="B70" i="4"/>
  <c r="F52" i="4"/>
  <c r="H52" i="4"/>
  <c r="J52" i="4"/>
  <c r="L52" i="4"/>
  <c r="B52" i="4"/>
  <c r="N82" i="4"/>
  <c r="Q82" i="4"/>
  <c r="K82" i="4"/>
  <c r="N81" i="4"/>
  <c r="Q81" i="4"/>
  <c r="M81" i="4"/>
  <c r="Q80" i="4"/>
  <c r="P80" i="4"/>
  <c r="N80" i="4"/>
  <c r="P79" i="4"/>
  <c r="M79" i="4"/>
  <c r="K79" i="4"/>
  <c r="I79" i="4"/>
  <c r="G79" i="4"/>
  <c r="E79" i="4"/>
  <c r="C79" i="4"/>
  <c r="N78" i="4"/>
  <c r="Q78" i="4"/>
  <c r="N77" i="4"/>
  <c r="Q77" i="4"/>
  <c r="N76" i="4"/>
  <c r="N69" i="4"/>
  <c r="Q69" i="4"/>
  <c r="E69" i="4"/>
  <c r="N68" i="4"/>
  <c r="Q68" i="4"/>
  <c r="N58" i="4"/>
  <c r="Q58" i="4"/>
  <c r="P58" i="4"/>
  <c r="N59" i="4"/>
  <c r="Q59" i="4"/>
  <c r="P59" i="4"/>
  <c r="N60" i="4"/>
  <c r="Q60" i="4"/>
  <c r="N61" i="4"/>
  <c r="Q61" i="4"/>
  <c r="N62" i="4"/>
  <c r="Q62" i="4"/>
  <c r="E62" i="4"/>
  <c r="N63" i="4"/>
  <c r="Q63" i="4"/>
  <c r="N64" i="4"/>
  <c r="Q64" i="4"/>
  <c r="M64" i="4"/>
  <c r="N65" i="4"/>
  <c r="Q65" i="4"/>
  <c r="N66" i="4"/>
  <c r="Q66" i="4"/>
  <c r="M66" i="4"/>
  <c r="N67" i="4"/>
  <c r="Q67" i="4"/>
  <c r="D70" i="4"/>
  <c r="O52" i="4"/>
  <c r="D52" i="4"/>
  <c r="N51" i="4"/>
  <c r="Q51" i="4"/>
  <c r="N50" i="4"/>
  <c r="Q50" i="4"/>
  <c r="N49" i="4"/>
  <c r="Q49" i="4"/>
  <c r="N48" i="4"/>
  <c r="Q48" i="4"/>
  <c r="C48" i="4"/>
  <c r="N47" i="4"/>
  <c r="Q47" i="4"/>
  <c r="G47" i="4"/>
  <c r="N46" i="4"/>
  <c r="Q46" i="4"/>
  <c r="P46" i="4"/>
  <c r="N45" i="4"/>
  <c r="Q45" i="4"/>
  <c r="K45" i="4"/>
  <c r="N44" i="4"/>
  <c r="Q44" i="4"/>
  <c r="C44" i="4"/>
  <c r="N43" i="4"/>
  <c r="Q43" i="4"/>
  <c r="N42" i="4"/>
  <c r="Q42" i="4"/>
  <c r="N41" i="4"/>
  <c r="Q41" i="4"/>
  <c r="N40" i="4"/>
  <c r="N52" i="4"/>
  <c r="K80" i="4"/>
  <c r="C7" i="4"/>
  <c r="I10" i="4"/>
  <c r="C60" i="4"/>
  <c r="M6" i="4"/>
  <c r="G6" i="4"/>
  <c r="K6" i="4"/>
  <c r="M9" i="4"/>
  <c r="Q13" i="4"/>
  <c r="P13" i="4"/>
  <c r="K13" i="4"/>
  <c r="I13" i="4"/>
  <c r="Q10" i="4"/>
  <c r="P10" i="4"/>
  <c r="K10" i="4"/>
  <c r="M10" i="4"/>
  <c r="G13" i="4"/>
  <c r="E13" i="4"/>
  <c r="E14" i="4"/>
  <c r="C14" i="4"/>
  <c r="C6" i="4"/>
  <c r="E6" i="4"/>
  <c r="Q6" i="4"/>
  <c r="P6" i="4"/>
  <c r="I6" i="4"/>
  <c r="I9" i="4"/>
  <c r="G9" i="4"/>
  <c r="G11" i="4"/>
  <c r="M11" i="4"/>
  <c r="K46" i="4"/>
  <c r="C77" i="4"/>
  <c r="P77" i="4"/>
  <c r="P68" i="4"/>
  <c r="C66" i="4"/>
  <c r="G15" i="4"/>
  <c r="I68" i="4"/>
  <c r="G48" i="4"/>
  <c r="K9" i="4"/>
  <c r="C13" i="4"/>
  <c r="M68" i="4"/>
  <c r="E63" i="4"/>
  <c r="C63" i="4"/>
  <c r="G63" i="4"/>
  <c r="M63" i="4"/>
  <c r="G59" i="4"/>
  <c r="E66" i="4"/>
  <c r="K7" i="4"/>
  <c r="E7" i="4"/>
  <c r="M7" i="4"/>
  <c r="I7" i="4"/>
  <c r="G7" i="4"/>
  <c r="E80" i="4"/>
  <c r="P69" i="4"/>
  <c r="E44" i="4"/>
  <c r="I46" i="4"/>
  <c r="E61" i="4"/>
  <c r="C61" i="4"/>
  <c r="G80" i="4"/>
  <c r="I12" i="4"/>
  <c r="E60" i="4"/>
  <c r="K60" i="4"/>
  <c r="I81" i="4"/>
  <c r="C81" i="4"/>
  <c r="M69" i="4"/>
  <c r="G81" i="4"/>
  <c r="N70" i="4"/>
  <c r="Q70" i="4"/>
  <c r="K70" i="4"/>
  <c r="C80" i="4"/>
  <c r="G41" i="4"/>
  <c r="M41" i="4"/>
  <c r="I77" i="4"/>
  <c r="G77" i="4"/>
  <c r="M80" i="4"/>
  <c r="P82" i="4"/>
  <c r="C82" i="4"/>
  <c r="Q7" i="4"/>
  <c r="P7" i="4"/>
  <c r="Q9" i="4"/>
  <c r="P9" i="4"/>
  <c r="E9" i="4"/>
  <c r="G14" i="4"/>
  <c r="Q14" i="4"/>
  <c r="P14" i="4"/>
  <c r="K14" i="4"/>
  <c r="M84" i="4"/>
  <c r="C85" i="4"/>
  <c r="P86" i="4"/>
  <c r="C86" i="4"/>
  <c r="M86" i="4"/>
  <c r="E86" i="4"/>
  <c r="P70" i="4"/>
  <c r="B88" i="4"/>
  <c r="D88" i="4"/>
  <c r="N87" i="4"/>
  <c r="Q87" i="4"/>
  <c r="G87" i="4"/>
  <c r="F88" i="4"/>
  <c r="C50" i="4"/>
  <c r="P50" i="4"/>
  <c r="G50" i="4"/>
  <c r="I50" i="4"/>
  <c r="M50" i="4"/>
  <c r="I67" i="4"/>
  <c r="G67" i="4"/>
  <c r="K67" i="4"/>
  <c r="K78" i="4"/>
  <c r="I78" i="4"/>
  <c r="M78" i="4"/>
  <c r="P78" i="4"/>
  <c r="M42" i="4"/>
  <c r="I42" i="4"/>
  <c r="G42" i="4"/>
  <c r="P42" i="4"/>
  <c r="C42" i="4"/>
  <c r="K42" i="4"/>
  <c r="E42" i="4"/>
  <c r="G43" i="4"/>
  <c r="E43" i="4"/>
  <c r="M43" i="4"/>
  <c r="K43" i="4"/>
  <c r="P43" i="4"/>
  <c r="I43" i="4"/>
  <c r="C43" i="4"/>
  <c r="M49" i="4"/>
  <c r="G49" i="4"/>
  <c r="K49" i="4"/>
  <c r="E49" i="4"/>
  <c r="I49" i="4"/>
  <c r="P49" i="4"/>
  <c r="C49" i="4"/>
  <c r="G65" i="4"/>
  <c r="K65" i="4"/>
  <c r="C65" i="4"/>
  <c r="E65" i="4"/>
  <c r="M65" i="4"/>
  <c r="I65" i="4"/>
  <c r="P65" i="4"/>
  <c r="K12" i="4"/>
  <c r="C12" i="4"/>
  <c r="G46" i="4"/>
  <c r="M44" i="4"/>
  <c r="E84" i="4"/>
  <c r="G62" i="4"/>
  <c r="K59" i="4"/>
  <c r="I8" i="4"/>
  <c r="E15" i="4"/>
  <c r="I62" i="4"/>
  <c r="Q15" i="4"/>
  <c r="P15" i="4"/>
  <c r="Q4" i="4"/>
  <c r="P4" i="4"/>
  <c r="C4" i="4"/>
  <c r="I48" i="4"/>
  <c r="N88" i="4"/>
  <c r="C70" i="4"/>
  <c r="E82" i="4"/>
  <c r="M46" i="4"/>
  <c r="M62" i="4"/>
  <c r="P84" i="4"/>
  <c r="M59" i="4"/>
  <c r="P44" i="4"/>
  <c r="C46" i="4"/>
  <c r="C15" i="4"/>
  <c r="G4" i="4"/>
  <c r="K4" i="4"/>
  <c r="K15" i="4"/>
  <c r="I70" i="4"/>
  <c r="E48" i="4"/>
  <c r="E46" i="4"/>
  <c r="I15" i="4"/>
  <c r="I4" i="4"/>
  <c r="E4" i="4"/>
  <c r="Q40" i="4"/>
  <c r="K40" i="4"/>
  <c r="I51" i="4"/>
  <c r="M51" i="4"/>
  <c r="C51" i="4"/>
  <c r="P51" i="4"/>
  <c r="E51" i="4"/>
  <c r="Q52" i="4"/>
  <c r="K52" i="4"/>
  <c r="G51" i="4"/>
  <c r="K51" i="4"/>
  <c r="E40" i="4"/>
  <c r="P40" i="4"/>
  <c r="C40" i="4"/>
  <c r="I40" i="4"/>
  <c r="I47" i="4"/>
  <c r="M47" i="4"/>
  <c r="C47" i="4"/>
  <c r="K47" i="4"/>
  <c r="K64" i="4"/>
  <c r="C64" i="4"/>
  <c r="E64" i="4"/>
  <c r="Q5" i="4"/>
  <c r="P5" i="4"/>
  <c r="C5" i="4"/>
  <c r="G5" i="4"/>
  <c r="N16" i="4"/>
  <c r="Q16" i="4"/>
  <c r="K5" i="4"/>
  <c r="I85" i="4"/>
  <c r="P85" i="4"/>
  <c r="K85" i="4"/>
  <c r="E87" i="4"/>
  <c r="M5" i="4"/>
  <c r="I64" i="4"/>
  <c r="G40" i="4"/>
  <c r="M61" i="4"/>
  <c r="P61" i="4"/>
  <c r="I61" i="4"/>
  <c r="K61" i="4"/>
  <c r="G61" i="4"/>
  <c r="M77" i="4"/>
  <c r="K77" i="4"/>
  <c r="E77" i="4"/>
  <c r="C10" i="4"/>
  <c r="G10" i="4"/>
  <c r="E10" i="4"/>
  <c r="G85" i="4"/>
  <c r="M87" i="4"/>
  <c r="E45" i="4"/>
  <c r="C45" i="4"/>
  <c r="G45" i="4"/>
  <c r="I45" i="4"/>
  <c r="K66" i="4"/>
  <c r="P66" i="4"/>
  <c r="I66" i="4"/>
  <c r="G66" i="4"/>
  <c r="K58" i="4"/>
  <c r="I58" i="4"/>
  <c r="E58" i="4"/>
  <c r="G58" i="4"/>
  <c r="P83" i="4"/>
  <c r="M83" i="4"/>
  <c r="E83" i="4"/>
  <c r="G83" i="4"/>
  <c r="K83" i="4"/>
  <c r="P87" i="4"/>
  <c r="M85" i="4"/>
  <c r="M45" i="4"/>
  <c r="E5" i="4"/>
  <c r="Q76" i="4"/>
  <c r="M58" i="4"/>
  <c r="P45" i="4"/>
  <c r="E47" i="4"/>
  <c r="M40" i="4"/>
  <c r="I5" i="4"/>
  <c r="P64" i="4"/>
  <c r="K41" i="4"/>
  <c r="C41" i="4"/>
  <c r="I41" i="4"/>
  <c r="P41" i="4"/>
  <c r="E41" i="4"/>
  <c r="G44" i="4"/>
  <c r="K44" i="4"/>
  <c r="I44" i="4"/>
  <c r="K48" i="4"/>
  <c r="M48" i="4"/>
  <c r="P48" i="4"/>
  <c r="C67" i="4"/>
  <c r="M67" i="4"/>
  <c r="E67" i="4"/>
  <c r="P67" i="4"/>
  <c r="P63" i="4"/>
  <c r="I63" i="4"/>
  <c r="K63" i="4"/>
  <c r="I60" i="4"/>
  <c r="P60" i="4"/>
  <c r="M60" i="4"/>
  <c r="G60" i="4"/>
  <c r="E68" i="4"/>
  <c r="K68" i="4"/>
  <c r="G68" i="4"/>
  <c r="C68" i="4"/>
  <c r="E78" i="4"/>
  <c r="G78" i="4"/>
  <c r="C78" i="4"/>
  <c r="P81" i="4"/>
  <c r="K81" i="4"/>
  <c r="E81" i="4"/>
  <c r="G16" i="4"/>
  <c r="G86" i="4"/>
  <c r="K86" i="4"/>
  <c r="I86" i="4"/>
  <c r="I87" i="4"/>
  <c r="E70" i="4"/>
  <c r="K87" i="4"/>
  <c r="C87" i="4"/>
  <c r="M70" i="4"/>
  <c r="E85" i="4"/>
  <c r="G64" i="4"/>
  <c r="C58" i="4"/>
  <c r="C83" i="4"/>
  <c r="P47" i="4"/>
  <c r="I83" i="4"/>
  <c r="K50" i="4"/>
  <c r="E50" i="4"/>
  <c r="P62" i="4"/>
  <c r="C62" i="4"/>
  <c r="K62" i="4"/>
  <c r="I59" i="4"/>
  <c r="E59" i="4"/>
  <c r="C59" i="4"/>
  <c r="C69" i="4"/>
  <c r="I69" i="4"/>
  <c r="K69" i="4"/>
  <c r="G69" i="4"/>
  <c r="M82" i="4"/>
  <c r="G82" i="4"/>
  <c r="I82" i="4"/>
  <c r="E8" i="4"/>
  <c r="Q8" i="4"/>
  <c r="P8" i="4"/>
  <c r="M8" i="4"/>
  <c r="G8" i="4"/>
  <c r="C8" i="4"/>
  <c r="E12" i="4"/>
  <c r="M12" i="4"/>
  <c r="Q12" i="4"/>
  <c r="P12" i="4"/>
  <c r="C84" i="4"/>
  <c r="G84" i="4"/>
  <c r="I84" i="4"/>
  <c r="C11" i="4"/>
  <c r="E11" i="4"/>
  <c r="I14" i="4"/>
  <c r="I11" i="4"/>
  <c r="I80" i="4"/>
  <c r="K11" i="4"/>
  <c r="AF8" i="1"/>
  <c r="V8" i="1"/>
  <c r="Y5" i="1"/>
  <c r="AF6" i="1"/>
  <c r="J5" i="1"/>
  <c r="AB7" i="1"/>
  <c r="Q96" i="4" s="1"/>
  <c r="AD5" i="1"/>
  <c r="AF5" i="1" s="1"/>
  <c r="V6" i="1"/>
  <c r="V7" i="1"/>
  <c r="AB5" i="1"/>
  <c r="Q94" i="4" s="1"/>
  <c r="B17" i="1"/>
  <c r="M5" i="1"/>
  <c r="E17" i="1"/>
  <c r="P5" i="1"/>
  <c r="Q17" i="1"/>
  <c r="S17" i="1" s="1"/>
  <c r="U17" i="1"/>
  <c r="AB6" i="1"/>
  <c r="T5" i="1"/>
  <c r="T17" i="1" s="1"/>
  <c r="K16" i="4"/>
  <c r="E16" i="4"/>
  <c r="P16" i="4"/>
  <c r="M16" i="4"/>
  <c r="I16" i="4"/>
  <c r="C16" i="4"/>
  <c r="C76" i="4"/>
  <c r="K76" i="4"/>
  <c r="G76" i="4"/>
  <c r="P76" i="4"/>
  <c r="Q88" i="4"/>
  <c r="I76" i="4"/>
  <c r="E76" i="4"/>
  <c r="M76" i="4"/>
  <c r="C52" i="4"/>
  <c r="M52" i="4"/>
  <c r="G52" i="4"/>
  <c r="E52" i="4"/>
  <c r="I52" i="4"/>
  <c r="P52" i="4"/>
  <c r="E88" i="4"/>
  <c r="P88" i="4"/>
  <c r="I88" i="4"/>
  <c r="K88" i="4"/>
  <c r="C88" i="4"/>
  <c r="M88" i="4"/>
  <c r="G88" i="4"/>
  <c r="I17" i="1"/>
  <c r="I103" i="4" l="1"/>
  <c r="E103" i="4"/>
  <c r="C102" i="4"/>
  <c r="K102" i="4"/>
  <c r="I102" i="4"/>
  <c r="E102" i="4"/>
  <c r="V17" i="1"/>
  <c r="M17" i="1"/>
  <c r="D17" i="1"/>
  <c r="I96" i="4"/>
  <c r="P96" i="4"/>
  <c r="C96" i="4"/>
  <c r="M96" i="4"/>
  <c r="M97" i="4"/>
  <c r="G97" i="4"/>
  <c r="K97" i="4"/>
  <c r="C97" i="4"/>
  <c r="P94" i="4"/>
  <c r="C94" i="4"/>
  <c r="E94" i="4"/>
  <c r="K94" i="4"/>
  <c r="P17" i="1"/>
  <c r="J17" i="1"/>
  <c r="AA5" i="1"/>
  <c r="G17" i="1"/>
  <c r="AD17" i="1"/>
  <c r="AE17" i="1"/>
  <c r="G95" i="4"/>
  <c r="P95" i="4"/>
  <c r="N98" i="4"/>
  <c r="Q98" i="4" s="1"/>
  <c r="G98" i="4" s="1"/>
  <c r="M95" i="4"/>
  <c r="AB9" i="1"/>
  <c r="AC9" i="1" s="1"/>
  <c r="N99" i="4"/>
  <c r="Q99" i="4" s="1"/>
  <c r="V5" i="1"/>
  <c r="I98" i="4"/>
  <c r="P99" i="4"/>
  <c r="G99" i="4"/>
  <c r="M99" i="4"/>
  <c r="E99" i="4"/>
  <c r="C99" i="4"/>
  <c r="K99" i="4"/>
  <c r="I99" i="4"/>
  <c r="K95" i="4"/>
  <c r="P97" i="4"/>
  <c r="I94" i="4"/>
  <c r="M94" i="4"/>
  <c r="I97" i="4"/>
  <c r="G94" i="4"/>
  <c r="E96" i="4"/>
  <c r="I95" i="4"/>
  <c r="C95" i="4"/>
  <c r="E97" i="4"/>
  <c r="K96" i="4"/>
  <c r="G96" i="4"/>
  <c r="K98" i="4" l="1"/>
  <c r="AC5" i="1"/>
  <c r="AA17" i="1"/>
  <c r="P98" i="4"/>
  <c r="AB17" i="1"/>
  <c r="Q106" i="4"/>
  <c r="E98" i="4"/>
  <c r="M98" i="4"/>
  <c r="C98" i="4"/>
  <c r="AF17" i="1"/>
  <c r="N106" i="4"/>
  <c r="K106" i="4" l="1"/>
  <c r="E106" i="4"/>
  <c r="O18" i="1"/>
  <c r="AC17" i="1"/>
  <c r="L18" i="1"/>
  <c r="R18" i="1"/>
  <c r="X18" i="1"/>
  <c r="C18" i="1"/>
  <c r="F18" i="1"/>
  <c r="I18" i="1"/>
  <c r="P106" i="4"/>
  <c r="K18" i="1"/>
  <c r="Q18" i="1"/>
  <c r="N18" i="1"/>
  <c r="W18" i="1"/>
  <c r="E18" i="1"/>
  <c r="B18" i="1"/>
  <c r="H18" i="1"/>
  <c r="I106" i="4"/>
  <c r="C106" i="4"/>
  <c r="M106" i="4"/>
  <c r="AE18" i="1"/>
  <c r="G106" i="4"/>
  <c r="AD18" i="1"/>
</calcChain>
</file>

<file path=xl/sharedStrings.xml><?xml version="1.0" encoding="utf-8"?>
<sst xmlns="http://schemas.openxmlformats.org/spreadsheetml/2006/main" count="110" uniqueCount="35">
  <si>
    <t>VERİLEN BANDROLLERİN KATEGORİ BAZINDA KARŞILAŞTIRMASI</t>
  </si>
  <si>
    <t>Aylar</t>
  </si>
  <si>
    <t>Yetişkin
(Araştırma, inceleme vb.)</t>
  </si>
  <si>
    <t>Yetişkin Kurgu
(Edebiyat, sanat vb.)</t>
  </si>
  <si>
    <t>Çocuk-Gençlik</t>
  </si>
  <si>
    <t>Eğitim</t>
  </si>
  <si>
    <t>Akademik</t>
  </si>
  <si>
    <t>İnanç
(Her türlü dini yayın)</t>
  </si>
  <si>
    <t>Toplam
(İthal Hariç)</t>
  </si>
  <si>
    <t>İthal</t>
  </si>
  <si>
    <t xml:space="preserve">Talep üzerine baskı </t>
  </si>
  <si>
    <t>Genel Toplam</t>
  </si>
  <si>
    <t>Kültür Toplamı</t>
  </si>
  <si>
    <t>Fark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</si>
  <si>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</si>
  <si>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</si>
  <si>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</si>
  <si>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</si>
  <si>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</si>
  <si>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</si>
  <si>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</si>
  <si>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</si>
  <si>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</si>
  <si>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</si>
  <si>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</si>
  <si>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</si>
  <si>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</si>
  <si>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Genel Toplama Oranı</t>
  </si>
  <si>
    <t>ESER KATEGORİ RAPORU (01.01.2016-31.12.2016)</t>
  </si>
  <si>
    <t>GENEL TOPLAM</t>
  </si>
  <si>
    <t>ESER KATEGORİ RAPORU (01.01.2017-31.12.2017)</t>
  </si>
  <si>
    <t>ESER KATEGORİ RAPORU (01.01.2018-31.12.2018)</t>
  </si>
  <si>
    <t>ESER KATEGORİ RAPORU (01.01.2019-31.12.2019)</t>
  </si>
  <si>
    <t>ESER KATEGORİ RAPORU (01.01.2020-31.12.2020)</t>
  </si>
  <si>
    <t>Diğer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</si>
</sst>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3999450666829432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</cellStyleXfs>
  <cellXfs count="181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6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164" fontId="6" fillId="2" borderId="5" xfId="6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0" fontId="6" fillId="2" borderId="5" xfId="6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0" fontId="6" fillId="2" borderId="6" xfId="6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wrapText="1"/>
    </xf>
    <xf numFmtId="17" fontId="7" fillId="2" borderId="10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/>
    </xf>
    <xf numFmtId="10" fontId="7" fillId="2" borderId="11" xfId="6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10" fontId="7" fillId="2" borderId="12" xfId="6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10" fontId="7" fillId="2" borderId="0" xfId="6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" fontId="7" fillId="2" borderId="7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" fontId="7" fillId="2" borderId="16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164" fontId="7" fillId="2" borderId="11" xfId="6" applyNumberFormat="1" applyFont="1" applyFill="1" applyBorder="1" applyAlignment="1">
      <alignment horizontal="center" vertical="center" wrapText="1"/>
    </xf>
    <xf numFmtId="9" fontId="7" fillId="2" borderId="11" xfId="6" applyFont="1" applyFill="1" applyBorder="1" applyAlignment="1">
      <alignment horizontal="center" vertical="center" wrapText="1"/>
    </xf>
    <xf numFmtId="164" fontId="7" fillId="2" borderId="12" xfId="6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/>
    </xf>
    <xf numFmtId="10" fontId="9" fillId="3" borderId="1" xfId="6" applyNumberFormat="1" applyFont="1" applyFill="1" applyBorder="1" applyAlignment="1">
      <alignment horizontal="center" vertical="center" wrapText="1"/>
    </xf>
    <xf numFmtId="10" fontId="10" fillId="3" borderId="1" xfId="6" applyNumberFormat="1" applyFont="1" applyFill="1" applyBorder="1" applyAlignment="1">
      <alignment horizontal="center" vertical="center" wrapText="1"/>
    </xf>
    <xf numFmtId="10" fontId="9" fillId="4" borderId="1" xfId="6" applyNumberFormat="1" applyFont="1" applyFill="1" applyBorder="1" applyAlignment="1">
      <alignment horizontal="center" vertical="center" wrapText="1"/>
    </xf>
    <xf numFmtId="10" fontId="8" fillId="0" borderId="1" xfId="6" applyNumberFormat="1" applyFont="1" applyBorder="1" applyAlignment="1">
      <alignment horizontal="left" vertical="center" wrapText="1"/>
    </xf>
    <xf numFmtId="10" fontId="4" fillId="5" borderId="1" xfId="6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0" fontId="4" fillId="0" borderId="1" xfId="6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/>
    </xf>
    <xf numFmtId="164" fontId="6" fillId="0" borderId="1" xfId="6" applyNumberFormat="1" applyFont="1" applyBorder="1" applyAlignment="1">
      <alignment horizontal="center" vertical="center" wrapText="1"/>
    </xf>
    <xf numFmtId="10" fontId="6" fillId="0" borderId="1" xfId="6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7" fontId="11" fillId="7" borderId="1" xfId="0" applyNumberFormat="1" applyFont="1" applyFill="1" applyBorder="1" applyAlignment="1">
      <alignment horizontal="left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3" fontId="8" fillId="0" borderId="1" xfId="6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4" fillId="2" borderId="0" xfId="0" applyFont="1" applyFill="1"/>
    <xf numFmtId="17" fontId="8" fillId="0" borderId="1" xfId="0" applyNumberFormat="1" applyFont="1" applyBorder="1" applyAlignment="1">
      <alignment horizontal="center"/>
    </xf>
    <xf numFmtId="164" fontId="4" fillId="0" borderId="1" xfId="6" applyNumberFormat="1" applyFont="1" applyBorder="1" applyAlignment="1">
      <alignment horizontal="center" vertical="center" wrapText="1"/>
    </xf>
    <xf numFmtId="10" fontId="4" fillId="0" borderId="1" xfId="6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10" fontId="7" fillId="0" borderId="0" xfId="6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8" borderId="19" xfId="0" applyNumberFormat="1" applyFont="1" applyFill="1" applyBorder="1" applyAlignment="1">
      <alignment horizontal="right" vertical="center" wrapText="1"/>
    </xf>
    <xf numFmtId="3" fontId="4" fillId="8" borderId="19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17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10" fontId="8" fillId="0" borderId="1" xfId="6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64" fontId="8" fillId="0" borderId="1" xfId="6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164" fontId="6" fillId="0" borderId="5" xfId="6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0" fontId="6" fillId="0" borderId="5" xfId="6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0" fontId="6" fillId="0" borderId="6" xfId="6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 wrapText="1"/>
    </xf>
    <xf numFmtId="17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164" fontId="7" fillId="0" borderId="11" xfId="6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9" fontId="7" fillId="0" borderId="11" xfId="6" applyFont="1" applyBorder="1" applyAlignment="1">
      <alignment horizontal="center" vertical="center" wrapText="1"/>
    </xf>
    <xf numFmtId="164" fontId="7" fillId="0" borderId="12" xfId="6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wrapText="1"/>
    </xf>
    <xf numFmtId="17" fontId="8" fillId="0" borderId="21" xfId="0" applyNumberFormat="1" applyFont="1" applyBorder="1" applyAlignment="1">
      <alignment horizontal="center"/>
    </xf>
    <xf numFmtId="164" fontId="4" fillId="0" borderId="21" xfId="6" applyNumberFormat="1" applyFont="1" applyBorder="1" applyAlignment="1">
      <alignment horizontal="center" vertical="center" wrapText="1"/>
    </xf>
    <xf numFmtId="10" fontId="4" fillId="0" borderId="21" xfId="6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0" fontId="10" fillId="4" borderId="1" xfId="6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3" fontId="4" fillId="7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Yüzde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ocalhost/~ob/phpmyadmin/sql.php?db=yayfed_org&amp;table=fkl_bnd_banderol_work&amp;sql_query=SELECT+wc.%60order%60+as+sira,+wc.name+as+kategori,+sum(bw.sales_amount)+as+toplam+FROM+%60fkl_bnd_banderol_work%60+bw+join+fkl_bnd_banderol+b+on+b.id+=+bw.banderol_id+join+fkl_bnd_work+w+on+w.id+=+bw.work_id+join+fkl_bnd_work_category+wc+on+wc.id+=+w.category_id+group+by+wc.nameORDER+BY+%60wc%60.%60order%60++DESC&amp;session_max_rows=25&amp;token=028d8884f0bba3ba6ca0c32ef4e5319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localhost/~ob/phpmyadmin/sql.php?db=yayfed_org&amp;table=fkl_bnd_banderol_work&amp;sql_query=SELECT+wc.%60order%60+as+sira,+wc.name+as+kategori,+sum(bw.sales_amount)+as+toplam+FROM+%60fkl_bnd_banderol_work%60+bw+join+fkl_bnd_banderol+b+on+b.id+=+bw.banderol_id+join+fkl_bnd_work+w+on+w.id+=+bw.work_id+join+fkl_bnd_work_category+wc+on+wc.id+=+w.category_id+group+by+wc.name%0aORDER+BY+%60wc%60.%60order%60++DESC&amp;session_max_rows=25&amp;token=028d8884f0bba3ba6ca0c32ef4e53195" TargetMode="External"/><Relationship Id="rId1" Type="http://schemas.openxmlformats.org/officeDocument/2006/relationships/hyperlink" Target="http://localhost/~ob/phpmyadmin/sql.php?db=yayfed_org&amp;table=fkl_bnd_banderol_work&amp;sql_query=SELECT+wc.%60order%60+as+sira,+wc.name+as+kategori,+sum(bw.sales_amount)+as+toplam+FROM+%60fkl_bnd_banderol_work%60+bw+join+fkl_bnd_banderol+b+on+b.id+=+bw.banderol_id+join+fkl_bnd_work+w+on+w.id+=+bw.work_id+join+fkl_bnd_work_category+wc+on+wc.id+=+w.category_id+group+by+wc.nameORDER+BY+%60wc%60.%60order%60++DESC&amp;session_max_rows=25&amp;token=028d8884f0bba3ba6ca0c32ef4e5319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4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E9862-409A-478F-93C7-BC89461EEB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5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1F7EA-7C04-4111-B6A7-8C2D3774980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6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C9322-6C27-4178-A1A4-A7E4FA762F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7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D998A-2874-4099-9C89-DAE63E15A73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8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E42B5-78D9-406D-88A4-29B04C3EE5B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19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D5D18-0BC7-4410-8FFF-8B0C97C7296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20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15688-31C1-4F9A-8985-1249E2705E8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721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38CFA-7B36-4D66-A4A2-C570D1F7C0F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142875</xdr:rowOff>
    </xdr:to>
    <xdr:sp macro="" textlink="">
      <xdr:nvSpPr>
        <xdr:cNvPr id="64449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85972A-EB82-43A2-870F-EA58F5E13706}"/>
            </a:ext>
          </a:extLst>
        </xdr:cNvPr>
        <xdr:cNvSpPr>
          <a:spLocks noChangeAspect="1" noChangeArrowheads="1"/>
        </xdr:cNvSpPr>
      </xdr:nvSpPr>
      <xdr:spPr bwMode="auto">
        <a:xfrm>
          <a:off x="0" y="6267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142875</xdr:rowOff>
    </xdr:to>
    <xdr:sp macro="" textlink="">
      <xdr:nvSpPr>
        <xdr:cNvPr id="64450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1B933-73DD-4B0D-A14A-08500F7FD88E}"/>
            </a:ext>
          </a:extLst>
        </xdr:cNvPr>
        <xdr:cNvSpPr>
          <a:spLocks noChangeAspect="1" noChangeArrowheads="1"/>
        </xdr:cNvSpPr>
      </xdr:nvSpPr>
      <xdr:spPr bwMode="auto">
        <a:xfrm>
          <a:off x="0" y="62674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142875</xdr:rowOff>
    </xdr:to>
    <xdr:sp macro="" textlink="">
      <xdr:nvSpPr>
        <xdr:cNvPr id="64451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074AD-1697-4344-87B0-073F99340941}"/>
            </a:ext>
          </a:extLst>
        </xdr:cNvPr>
        <xdr:cNvSpPr>
          <a:spLocks noChangeAspect="1" noChangeArrowheads="1"/>
        </xdr:cNvSpPr>
      </xdr:nvSpPr>
      <xdr:spPr bwMode="auto">
        <a:xfrm>
          <a:off x="0" y="947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142875</xdr:rowOff>
    </xdr:to>
    <xdr:sp macro="" textlink="">
      <xdr:nvSpPr>
        <xdr:cNvPr id="64452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FD5A1-0CDA-4326-B88F-4690A31C76D2}"/>
            </a:ext>
          </a:extLst>
        </xdr:cNvPr>
        <xdr:cNvSpPr>
          <a:spLocks noChangeAspect="1" noChangeArrowheads="1"/>
        </xdr:cNvSpPr>
      </xdr:nvSpPr>
      <xdr:spPr bwMode="auto">
        <a:xfrm>
          <a:off x="0" y="947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295275</xdr:colOff>
      <xdr:row>55</xdr:row>
      <xdr:rowOff>142875</xdr:rowOff>
    </xdr:to>
    <xdr:sp macro="" textlink="">
      <xdr:nvSpPr>
        <xdr:cNvPr id="64453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093624-4423-4E7D-A37E-5DFDD929E851}"/>
            </a:ext>
          </a:extLst>
        </xdr:cNvPr>
        <xdr:cNvSpPr>
          <a:spLocks noChangeAspect="1" noChangeArrowheads="1"/>
        </xdr:cNvSpPr>
      </xdr:nvSpPr>
      <xdr:spPr bwMode="auto">
        <a:xfrm>
          <a:off x="0" y="94773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142875</xdr:rowOff>
    </xdr:to>
    <xdr:sp macro="" textlink="">
      <xdr:nvSpPr>
        <xdr:cNvPr id="64454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5737A-9B6E-49E1-82A7-B3F6486E62D5}"/>
            </a:ext>
          </a:extLst>
        </xdr:cNvPr>
        <xdr:cNvSpPr>
          <a:spLocks noChangeAspect="1" noChangeArrowheads="1"/>
        </xdr:cNvSpPr>
      </xdr:nvSpPr>
      <xdr:spPr bwMode="auto">
        <a:xfrm>
          <a:off x="0" y="126777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142875</xdr:rowOff>
    </xdr:to>
    <xdr:sp macro="" textlink="">
      <xdr:nvSpPr>
        <xdr:cNvPr id="64455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B5E1E7-FE46-4458-A23F-2295C8AC9900}"/>
            </a:ext>
          </a:extLst>
        </xdr:cNvPr>
        <xdr:cNvSpPr>
          <a:spLocks noChangeAspect="1" noChangeArrowheads="1"/>
        </xdr:cNvSpPr>
      </xdr:nvSpPr>
      <xdr:spPr bwMode="auto">
        <a:xfrm>
          <a:off x="0" y="126777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295275</xdr:colOff>
      <xdr:row>73</xdr:row>
      <xdr:rowOff>142875</xdr:rowOff>
    </xdr:to>
    <xdr:sp macro="" textlink="">
      <xdr:nvSpPr>
        <xdr:cNvPr id="64456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BFB680-4481-4446-9C89-ABBA7388092D}"/>
            </a:ext>
          </a:extLst>
        </xdr:cNvPr>
        <xdr:cNvSpPr>
          <a:spLocks noChangeAspect="1" noChangeArrowheads="1"/>
        </xdr:cNvSpPr>
      </xdr:nvSpPr>
      <xdr:spPr bwMode="auto">
        <a:xfrm>
          <a:off x="0" y="126777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64457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B5926B-1226-440F-9A18-974AA0B26B97}"/>
            </a:ext>
          </a:extLst>
        </xdr:cNvPr>
        <xdr:cNvSpPr>
          <a:spLocks noChangeAspect="1" noChangeArrowheads="1"/>
        </xdr:cNvSpPr>
      </xdr:nvSpPr>
      <xdr:spPr bwMode="auto">
        <a:xfrm>
          <a:off x="0" y="163449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20</xdr:row>
      <xdr:rowOff>9525</xdr:rowOff>
    </xdr:to>
    <xdr:sp macro="" textlink="">
      <xdr:nvSpPr>
        <xdr:cNvPr id="64458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E3D1A-5CEB-47AF-AA65-4E386A68CAEF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142875</xdr:rowOff>
    </xdr:to>
    <xdr:sp macro="" textlink="">
      <xdr:nvSpPr>
        <xdr:cNvPr id="64459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54039-879A-4A1B-9B56-8722D52285EC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4460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80262-6F42-435A-8CD7-E49FBB4C0B0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4461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37073-CA9E-4336-BA54-88F842C082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4462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AECBF-AACB-47E9-B498-D80D1073CCF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142875</xdr:rowOff>
    </xdr:to>
    <xdr:sp macro="" textlink="">
      <xdr:nvSpPr>
        <xdr:cNvPr id="64463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66813-DD24-4DDA-99FB-5FCCE03391D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66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4464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2762E-6F6D-428A-99ED-EF0C853829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64465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153B7-00BF-4EF3-BEA8-E447482D96D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142875</xdr:rowOff>
    </xdr:to>
    <xdr:sp macro="" textlink="">
      <xdr:nvSpPr>
        <xdr:cNvPr id="64466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43BC8-5987-4546-AFCE-B800D083E1CA}"/>
            </a:ext>
          </a:extLst>
        </xdr:cNvPr>
        <xdr:cNvSpPr>
          <a:spLocks noChangeAspect="1" noChangeArrowheads="1"/>
        </xdr:cNvSpPr>
      </xdr:nvSpPr>
      <xdr:spPr bwMode="auto">
        <a:xfrm>
          <a:off x="0" y="15735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142875</xdr:rowOff>
    </xdr:to>
    <xdr:sp macro="" textlink="">
      <xdr:nvSpPr>
        <xdr:cNvPr id="64467" name="AutoShape 1" descr="Ascend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28022-7A00-415D-BB34-ACAD2D751115}"/>
            </a:ext>
          </a:extLst>
        </xdr:cNvPr>
        <xdr:cNvSpPr>
          <a:spLocks noChangeAspect="1" noChangeArrowheads="1"/>
        </xdr:cNvSpPr>
      </xdr:nvSpPr>
      <xdr:spPr bwMode="auto">
        <a:xfrm>
          <a:off x="0" y="15735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64468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FE1EB5-AB20-4A00-9FC4-1EA1742F78CC}"/>
            </a:ext>
          </a:extLst>
        </xdr:cNvPr>
        <xdr:cNvSpPr>
          <a:spLocks noChangeAspect="1" noChangeArrowheads="1"/>
        </xdr:cNvSpPr>
      </xdr:nvSpPr>
      <xdr:spPr bwMode="auto">
        <a:xfrm>
          <a:off x="0" y="157353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64469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1F93A2-5C5E-4F7D-97F3-E7E843CE7EA5}"/>
            </a:ext>
          </a:extLst>
        </xdr:cNvPr>
        <xdr:cNvSpPr>
          <a:spLocks noChangeAspect="1" noChangeArrowheads="1"/>
        </xdr:cNvSpPr>
      </xdr:nvSpPr>
      <xdr:spPr bwMode="auto">
        <a:xfrm>
          <a:off x="0" y="164973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64470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3EB83A-13EE-49F0-B0FF-FBBEACD27523}"/>
            </a:ext>
          </a:extLst>
        </xdr:cNvPr>
        <xdr:cNvSpPr>
          <a:spLocks noChangeAspect="1" noChangeArrowheads="1"/>
        </xdr:cNvSpPr>
      </xdr:nvSpPr>
      <xdr:spPr bwMode="auto">
        <a:xfrm>
          <a:off x="0" y="166497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64471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D438BA-146F-4B94-B248-68BA221A28ED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64472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03DEAF-7FDD-4671-8C75-7F49B8AB1987}"/>
            </a:ext>
          </a:extLst>
        </xdr:cNvPr>
        <xdr:cNvSpPr>
          <a:spLocks noChangeAspect="1" noChangeArrowheads="1"/>
        </xdr:cNvSpPr>
      </xdr:nvSpPr>
      <xdr:spPr bwMode="auto">
        <a:xfrm>
          <a:off x="0" y="169545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64473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786878-9241-4E6D-A267-B3281409BC44}"/>
            </a:ext>
          </a:extLst>
        </xdr:cNvPr>
        <xdr:cNvSpPr>
          <a:spLocks noChangeAspect="1" noChangeArrowheads="1"/>
        </xdr:cNvSpPr>
      </xdr:nvSpPr>
      <xdr:spPr bwMode="auto">
        <a:xfrm>
          <a:off x="0" y="171069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64474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73BC5-9DAA-4A36-B0BB-91DCE9D83337}"/>
            </a:ext>
          </a:extLst>
        </xdr:cNvPr>
        <xdr:cNvSpPr>
          <a:spLocks noChangeAspect="1" noChangeArrowheads="1"/>
        </xdr:cNvSpPr>
      </xdr:nvSpPr>
      <xdr:spPr bwMode="auto">
        <a:xfrm>
          <a:off x="0" y="172593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64475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704640-5CE3-4B84-BA5F-D50FD7C7DF58}"/>
            </a:ext>
          </a:extLst>
        </xdr:cNvPr>
        <xdr:cNvSpPr>
          <a:spLocks noChangeAspect="1" noChangeArrowheads="1"/>
        </xdr:cNvSpPr>
      </xdr:nvSpPr>
      <xdr:spPr bwMode="auto">
        <a:xfrm>
          <a:off x="0" y="174117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64476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EEA332-0A4D-49BD-B63E-6E0F95C9552C}"/>
            </a:ext>
          </a:extLst>
        </xdr:cNvPr>
        <xdr:cNvSpPr>
          <a:spLocks noChangeAspect="1" noChangeArrowheads="1"/>
        </xdr:cNvSpPr>
      </xdr:nvSpPr>
      <xdr:spPr bwMode="auto">
        <a:xfrm>
          <a:off x="0" y="175641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64477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5AE1B8-E9E8-4991-B18C-88A7569DC95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64478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9F6EBA-0F16-475C-B9F2-E2D51E56343A}"/>
            </a:ext>
          </a:extLst>
        </xdr:cNvPr>
        <xdr:cNvSpPr>
          <a:spLocks noChangeAspect="1" noChangeArrowheads="1"/>
        </xdr:cNvSpPr>
      </xdr:nvSpPr>
      <xdr:spPr bwMode="auto">
        <a:xfrm>
          <a:off x="0" y="178689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295275</xdr:colOff>
      <xdr:row>105</xdr:row>
      <xdr:rowOff>148590</xdr:rowOff>
    </xdr:to>
    <xdr:sp macro="" textlink="">
      <xdr:nvSpPr>
        <xdr:cNvPr id="64479" name="AutoShape 1" descr="Ascendi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9C21BE-FDA6-46C4-A5B9-D8F2C7F6109A}"/>
            </a:ext>
          </a:extLst>
        </xdr:cNvPr>
        <xdr:cNvSpPr>
          <a:spLocks noChangeAspect="1" noChangeArrowheads="1"/>
        </xdr:cNvSpPr>
      </xdr:nvSpPr>
      <xdr:spPr bwMode="auto">
        <a:xfrm>
          <a:off x="0" y="18021300"/>
          <a:ext cx="295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90" zoomScaleNormal="90" workbookViewId="0">
      <selection activeCell="L4" sqref="L4"/>
    </sheetView>
  </sheetViews>
  <sheetFormatPr defaultColWidth="9" defaultRowHeight="12" x14ac:dyDescent="0.3"/>
  <cols>
    <col min="1" max="1" width="6.88671875" style="136" customWidth="1"/>
    <col min="2" max="2" width="10.33203125" style="136" bestFit="1" customWidth="1"/>
    <col min="3" max="3" width="14.33203125" style="136" customWidth="1"/>
    <col min="4" max="4" width="10.33203125" style="136" bestFit="1" customWidth="1"/>
    <col min="5" max="5" width="10" style="136" bestFit="1" customWidth="1"/>
    <col min="6" max="6" width="10.33203125" style="136" bestFit="1" customWidth="1"/>
    <col min="7" max="7" width="9" style="136" bestFit="1" customWidth="1"/>
    <col min="8" max="8" width="11.44140625" style="136" bestFit="1" customWidth="1"/>
    <col min="9" max="9" width="11.5546875" style="136" customWidth="1"/>
    <col min="10" max="10" width="9.109375" style="136" bestFit="1" customWidth="1"/>
    <col min="11" max="11" width="11.44140625" style="136" bestFit="1" customWidth="1"/>
    <col min="12" max="12" width="14.109375" style="136" customWidth="1"/>
    <col min="13" max="13" width="9" style="136" bestFit="1" customWidth="1"/>
    <col min="14" max="14" width="11.44140625" style="136" bestFit="1" customWidth="1"/>
    <col min="15" max="15" width="10.33203125" style="136" bestFit="1" customWidth="1"/>
    <col min="16" max="16" width="9" style="136" bestFit="1" customWidth="1"/>
    <col min="17" max="17" width="11.109375" style="136" bestFit="1" customWidth="1"/>
    <col min="18" max="18" width="11.109375" style="136" customWidth="1"/>
    <col min="19" max="19" width="9.88671875" style="136" customWidth="1"/>
    <col min="20" max="20" width="10.6640625" style="136" customWidth="1"/>
    <col min="21" max="21" width="12.109375" style="136" bestFit="1" customWidth="1"/>
    <col min="22" max="22" width="7.109375" style="136" bestFit="1" customWidth="1"/>
    <col min="23" max="23" width="10.109375" style="136" bestFit="1" customWidth="1"/>
    <col min="24" max="24" width="9" style="136" customWidth="1"/>
    <col min="25" max="25" width="11.6640625" style="136" bestFit="1" customWidth="1"/>
    <col min="26" max="26" width="11.6640625" style="136" customWidth="1"/>
    <col min="27" max="27" width="13.109375" style="136" bestFit="1" customWidth="1"/>
    <col min="28" max="28" width="10.5546875" style="136" bestFit="1" customWidth="1"/>
    <col min="29" max="29" width="11.33203125" style="136" customWidth="1"/>
    <col min="30" max="31" width="10.5546875" style="136" bestFit="1" customWidth="1"/>
    <col min="32" max="32" width="7.5546875" style="136" bestFit="1" customWidth="1"/>
    <col min="33" max="16384" width="9" style="136"/>
  </cols>
  <sheetData>
    <row r="1" spans="1:32" ht="15" customHeight="1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2" ht="15" customHeight="1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</row>
    <row r="3" spans="1:32" ht="24" x14ac:dyDescent="0.3">
      <c r="A3" s="151" t="s">
        <v>1</v>
      </c>
      <c r="B3" s="152" t="s">
        <v>2</v>
      </c>
      <c r="C3" s="152"/>
      <c r="D3" s="152"/>
      <c r="E3" s="152" t="s">
        <v>3</v>
      </c>
      <c r="F3" s="152"/>
      <c r="G3" s="152"/>
      <c r="H3" s="152" t="s">
        <v>4</v>
      </c>
      <c r="I3" s="152"/>
      <c r="J3" s="152"/>
      <c r="K3" s="152" t="s">
        <v>5</v>
      </c>
      <c r="L3" s="152"/>
      <c r="M3" s="152"/>
      <c r="N3" s="152" t="s">
        <v>6</v>
      </c>
      <c r="O3" s="152"/>
      <c r="P3" s="152"/>
      <c r="Q3" s="152" t="s">
        <v>7</v>
      </c>
      <c r="R3" s="152"/>
      <c r="S3" s="152"/>
      <c r="T3" s="152" t="s">
        <v>8</v>
      </c>
      <c r="U3" s="152"/>
      <c r="V3" s="152"/>
      <c r="W3" s="152" t="s">
        <v>9</v>
      </c>
      <c r="X3" s="152"/>
      <c r="Y3" s="152"/>
      <c r="Z3" s="150" t="s">
        <v>10</v>
      </c>
      <c r="AA3" s="152" t="s">
        <v>11</v>
      </c>
      <c r="AB3" s="152"/>
      <c r="AC3" s="152"/>
      <c r="AD3" s="152" t="s">
        <v>12</v>
      </c>
      <c r="AE3" s="152"/>
      <c r="AF3" s="152"/>
    </row>
    <row r="4" spans="1:32" ht="23.25" customHeight="1" x14ac:dyDescent="0.3">
      <c r="A4" s="151"/>
      <c r="B4" s="150">
        <v>2020</v>
      </c>
      <c r="C4" s="150">
        <v>2021</v>
      </c>
      <c r="D4" s="150" t="s">
        <v>13</v>
      </c>
      <c r="E4" s="150">
        <v>2020</v>
      </c>
      <c r="F4" s="150">
        <v>2021</v>
      </c>
      <c r="G4" s="150" t="s">
        <v>13</v>
      </c>
      <c r="H4" s="150">
        <v>2020</v>
      </c>
      <c r="I4" s="150">
        <v>2021</v>
      </c>
      <c r="J4" s="150" t="s">
        <v>13</v>
      </c>
      <c r="K4" s="150">
        <v>2020</v>
      </c>
      <c r="L4" s="150">
        <v>2021</v>
      </c>
      <c r="M4" s="150" t="s">
        <v>13</v>
      </c>
      <c r="N4" s="150">
        <v>2020</v>
      </c>
      <c r="O4" s="150">
        <v>2021</v>
      </c>
      <c r="P4" s="150" t="s">
        <v>13</v>
      </c>
      <c r="Q4" s="150">
        <v>2020</v>
      </c>
      <c r="R4" s="150">
        <v>2021</v>
      </c>
      <c r="S4" s="150" t="s">
        <v>13</v>
      </c>
      <c r="T4" s="150">
        <v>2020</v>
      </c>
      <c r="U4" s="150">
        <v>2021</v>
      </c>
      <c r="V4" s="150" t="s">
        <v>13</v>
      </c>
      <c r="W4" s="150">
        <v>2020</v>
      </c>
      <c r="X4" s="150">
        <v>2021</v>
      </c>
      <c r="Y4" s="150" t="s">
        <v>13</v>
      </c>
      <c r="Z4" s="150">
        <v>2021</v>
      </c>
      <c r="AA4" s="150">
        <v>2020</v>
      </c>
      <c r="AB4" s="150">
        <v>2021</v>
      </c>
      <c r="AC4" s="150" t="s">
        <v>13</v>
      </c>
      <c r="AD4" s="150">
        <v>2020</v>
      </c>
      <c r="AE4" s="150">
        <v>2021</v>
      </c>
      <c r="AF4" s="150" t="s">
        <v>13</v>
      </c>
    </row>
    <row r="5" spans="1:32" ht="16.5" customHeight="1" x14ac:dyDescent="0.3">
      <c r="A5" s="49" t="s">
        <v>14</v>
      </c>
      <c r="B5" s="1">
        <f>'2018-2020 AYRI TABLOLAR'!B76</f>
        <v>9291979</v>
      </c>
      <c r="C5" s="1">
        <v>8807627</v>
      </c>
      <c r="D5" s="51">
        <f t="shared" ref="D5:D14" si="0">(C5-B5)/B5</f>
        <v>-5.2125817331270335E-2</v>
      </c>
      <c r="E5" s="1">
        <f>'2018-2020 AYRI TABLOLAR'!D76</f>
        <v>3284157</v>
      </c>
      <c r="F5" s="1">
        <v>3602008</v>
      </c>
      <c r="G5" s="52">
        <f t="shared" ref="G5:G14" si="1">(F5-E5)/E5</f>
        <v>9.67831318661075E-2</v>
      </c>
      <c r="H5" s="1">
        <f>'2018-2020 AYRI TABLOLAR'!F76</f>
        <v>4781076</v>
      </c>
      <c r="I5" s="1">
        <v>3497632</v>
      </c>
      <c r="J5" s="51">
        <f t="shared" ref="J5:J14" si="2">(I5-H5)/H5</f>
        <v>-0.26844250122775709</v>
      </c>
      <c r="K5" s="1">
        <f>'2018-2020 AYRI TABLOLAR'!H76</f>
        <v>11491896</v>
      </c>
      <c r="L5" s="1">
        <v>7807686</v>
      </c>
      <c r="M5" s="53">
        <f t="shared" ref="M5:M14" si="3">(L5-K5)/K5</f>
        <v>-0.32059200674980004</v>
      </c>
      <c r="N5" s="1">
        <f>'2018-2020 AYRI TABLOLAR'!J76</f>
        <v>412068</v>
      </c>
      <c r="O5" s="1">
        <v>440389</v>
      </c>
      <c r="P5" s="52">
        <f t="shared" ref="P5:P14" si="4">(O5-N5)/N5</f>
        <v>6.8728947649417088E-2</v>
      </c>
      <c r="Q5" s="1">
        <f>'2018-2020 AYRI TABLOLAR'!L76</f>
        <v>3426620</v>
      </c>
      <c r="R5" s="1">
        <v>2262650</v>
      </c>
      <c r="S5" s="51">
        <f t="shared" ref="S5:S14" si="5">(R5-Q5)/Q5</f>
        <v>-0.33968458714418287</v>
      </c>
      <c r="T5" s="1">
        <f t="shared" ref="T5:U14" si="6">B5+E5+H5+K5+N5+Q5</f>
        <v>32687796</v>
      </c>
      <c r="U5" s="1">
        <f t="shared" si="6"/>
        <v>26417992</v>
      </c>
      <c r="V5" s="51">
        <f t="shared" ref="V5:V14" si="7">(U5-T5)/T5</f>
        <v>-0.19180871050467888</v>
      </c>
      <c r="W5" s="1">
        <f>'2018-2020 AYRI TABLOLAR'!O76</f>
        <v>76243</v>
      </c>
      <c r="X5" s="1">
        <v>72867</v>
      </c>
      <c r="Y5" s="51">
        <f t="shared" ref="Y5:Y14" si="8">(X5-W5)/W5</f>
        <v>-4.4279474837034219E-2</v>
      </c>
      <c r="Z5" s="143">
        <v>0</v>
      </c>
      <c r="AA5" s="77">
        <f t="shared" ref="AA5:AB7" si="9">T5+W5</f>
        <v>32764039</v>
      </c>
      <c r="AB5" s="1">
        <f t="shared" si="9"/>
        <v>26490859</v>
      </c>
      <c r="AC5" s="51">
        <f t="shared" ref="AC5:AC14" si="10">(AB5-AA5)/AA5</f>
        <v>-0.19146540510466367</v>
      </c>
      <c r="AD5" s="1">
        <f t="shared" ref="AD5:AE14" si="11">B5+E5+H5</f>
        <v>17357212</v>
      </c>
      <c r="AE5" s="1">
        <f t="shared" si="11"/>
        <v>15907267</v>
      </c>
      <c r="AF5" s="51">
        <f t="shared" ref="AF5:AF14" si="12">(AE5-AD5)/AD5</f>
        <v>-8.3535593158624785E-2</v>
      </c>
    </row>
    <row r="6" spans="1:32" ht="16.5" customHeight="1" x14ac:dyDescent="0.3">
      <c r="A6" s="49" t="s">
        <v>15</v>
      </c>
      <c r="B6" s="1">
        <v>8527044</v>
      </c>
      <c r="C6" s="3">
        <v>8171867</v>
      </c>
      <c r="D6" s="51">
        <f t="shared" si="0"/>
        <v>-4.1653004253291055E-2</v>
      </c>
      <c r="E6" s="1">
        <v>2756426</v>
      </c>
      <c r="F6" s="3">
        <v>3220313</v>
      </c>
      <c r="G6" s="52">
        <f t="shared" si="1"/>
        <v>0.1682929271455138</v>
      </c>
      <c r="H6" s="1">
        <v>5436153</v>
      </c>
      <c r="I6" s="3">
        <v>4076479</v>
      </c>
      <c r="J6" s="51">
        <f t="shared" si="2"/>
        <v>-0.25011694851119898</v>
      </c>
      <c r="K6" s="1">
        <v>11006779</v>
      </c>
      <c r="L6" s="3">
        <v>8238102</v>
      </c>
      <c r="M6" s="53">
        <f t="shared" si="3"/>
        <v>-0.25154289006802083</v>
      </c>
      <c r="N6" s="1">
        <v>412343</v>
      </c>
      <c r="O6" s="3">
        <v>400888</v>
      </c>
      <c r="P6" s="51">
        <f t="shared" si="4"/>
        <v>-2.7780270308941826E-2</v>
      </c>
      <c r="Q6" s="1">
        <v>3340146</v>
      </c>
      <c r="R6" s="3">
        <v>2377000</v>
      </c>
      <c r="S6" s="51">
        <f t="shared" si="5"/>
        <v>-0.28835446115229696</v>
      </c>
      <c r="T6" s="1">
        <f t="shared" si="6"/>
        <v>31478891</v>
      </c>
      <c r="U6" s="1">
        <f t="shared" si="6"/>
        <v>26484649</v>
      </c>
      <c r="V6" s="51">
        <f t="shared" si="7"/>
        <v>-0.15865368319360423</v>
      </c>
      <c r="W6" s="1">
        <v>132728</v>
      </c>
      <c r="X6" s="3">
        <v>135919</v>
      </c>
      <c r="Y6" s="52">
        <f t="shared" si="8"/>
        <v>2.4041649086854317E-2</v>
      </c>
      <c r="Z6" s="77">
        <v>0</v>
      </c>
      <c r="AA6" s="77">
        <f t="shared" si="9"/>
        <v>31611619</v>
      </c>
      <c r="AB6" s="1">
        <f t="shared" si="9"/>
        <v>26620568</v>
      </c>
      <c r="AC6" s="51">
        <f t="shared" si="10"/>
        <v>-0.15788659859528231</v>
      </c>
      <c r="AD6" s="1">
        <f t="shared" si="11"/>
        <v>16719623</v>
      </c>
      <c r="AE6" s="1">
        <f t="shared" si="11"/>
        <v>15468659</v>
      </c>
      <c r="AF6" s="51">
        <f t="shared" si="12"/>
        <v>-7.4820108084972969E-2</v>
      </c>
    </row>
    <row r="7" spans="1:32" ht="16.5" customHeight="1" x14ac:dyDescent="0.3">
      <c r="A7" s="49" t="s">
        <v>16</v>
      </c>
      <c r="B7" s="4">
        <v>7798426</v>
      </c>
      <c r="C7" s="1">
        <v>8519485</v>
      </c>
      <c r="D7" s="52">
        <f t="shared" si="0"/>
        <v>9.2462119920096703E-2</v>
      </c>
      <c r="E7" s="4">
        <v>3358562</v>
      </c>
      <c r="F7" s="1">
        <v>3129863</v>
      </c>
      <c r="G7" s="51">
        <f t="shared" si="1"/>
        <v>-6.809432131966002E-2</v>
      </c>
      <c r="H7" s="4">
        <v>3581079</v>
      </c>
      <c r="I7" s="1">
        <v>4359249</v>
      </c>
      <c r="J7" s="52">
        <f t="shared" si="2"/>
        <v>0.21730042816704129</v>
      </c>
      <c r="K7" s="4">
        <v>14849382</v>
      </c>
      <c r="L7" s="1">
        <v>13709513</v>
      </c>
      <c r="M7" s="53">
        <f t="shared" si="3"/>
        <v>-7.6762049760724052E-2</v>
      </c>
      <c r="N7" s="4">
        <v>337159</v>
      </c>
      <c r="O7" s="1">
        <v>1084659</v>
      </c>
      <c r="P7" s="52">
        <f t="shared" si="4"/>
        <v>2.2170548613562149</v>
      </c>
      <c r="Q7" s="4">
        <v>3044150</v>
      </c>
      <c r="R7" s="1">
        <v>2987980</v>
      </c>
      <c r="S7" s="51">
        <f t="shared" si="5"/>
        <v>-1.8451784570405531E-2</v>
      </c>
      <c r="T7" s="1">
        <f t="shared" si="6"/>
        <v>32968758</v>
      </c>
      <c r="U7" s="1">
        <f t="shared" si="6"/>
        <v>33790749</v>
      </c>
      <c r="V7" s="52">
        <f t="shared" si="7"/>
        <v>2.4932422386066227E-2</v>
      </c>
      <c r="W7" s="4">
        <v>106721</v>
      </c>
      <c r="X7" s="1">
        <v>86235</v>
      </c>
      <c r="Y7" s="51">
        <f t="shared" si="8"/>
        <v>-0.19195847115375606</v>
      </c>
      <c r="Z7" s="77">
        <v>0</v>
      </c>
      <c r="AA7" s="77">
        <f t="shared" si="9"/>
        <v>33075479</v>
      </c>
      <c r="AB7" s="1">
        <f t="shared" si="9"/>
        <v>33876984</v>
      </c>
      <c r="AC7" s="52">
        <f t="shared" si="10"/>
        <v>2.4232604462054805E-2</v>
      </c>
      <c r="AD7" s="1">
        <f t="shared" si="11"/>
        <v>14738067</v>
      </c>
      <c r="AE7" s="1">
        <f t="shared" si="11"/>
        <v>16008597</v>
      </c>
      <c r="AF7" s="52">
        <f t="shared" si="12"/>
        <v>8.6207370342392939E-2</v>
      </c>
    </row>
    <row r="8" spans="1:32" s="5" customFormat="1" ht="16.5" customHeight="1" x14ac:dyDescent="0.3">
      <c r="A8" s="49" t="s">
        <v>17</v>
      </c>
      <c r="B8" s="3">
        <v>6537315</v>
      </c>
      <c r="C8" s="3">
        <v>8826463</v>
      </c>
      <c r="D8" s="52">
        <f t="shared" si="0"/>
        <v>0.35016639094184693</v>
      </c>
      <c r="E8" s="3">
        <v>1974430</v>
      </c>
      <c r="F8" s="3">
        <v>2334003</v>
      </c>
      <c r="G8" s="52">
        <f t="shared" si="1"/>
        <v>0.1821148382064697</v>
      </c>
      <c r="H8" s="3">
        <v>2471344</v>
      </c>
      <c r="I8" s="3">
        <v>4322415</v>
      </c>
      <c r="J8" s="52">
        <f t="shared" si="2"/>
        <v>0.74901389689173181</v>
      </c>
      <c r="K8" s="3">
        <v>10741408</v>
      </c>
      <c r="L8" s="3">
        <v>12498213</v>
      </c>
      <c r="M8" s="140">
        <f t="shared" si="3"/>
        <v>0.163554442769514</v>
      </c>
      <c r="N8" s="3">
        <v>162944</v>
      </c>
      <c r="O8" s="3">
        <v>712428</v>
      </c>
      <c r="P8" s="52">
        <f t="shared" si="4"/>
        <v>3.3722260408483895</v>
      </c>
      <c r="Q8" s="3">
        <v>804878</v>
      </c>
      <c r="R8" s="3">
        <v>2460835</v>
      </c>
      <c r="S8" s="52">
        <f t="shared" si="5"/>
        <v>2.0574012459031059</v>
      </c>
      <c r="T8" s="1">
        <f t="shared" si="6"/>
        <v>22692319</v>
      </c>
      <c r="U8" s="1">
        <f t="shared" si="6"/>
        <v>31154357</v>
      </c>
      <c r="V8" s="52">
        <f t="shared" si="7"/>
        <v>0.37290318367197289</v>
      </c>
      <c r="W8" s="3">
        <v>112851</v>
      </c>
      <c r="X8" s="3">
        <v>100043</v>
      </c>
      <c r="Y8" s="51">
        <f t="shared" si="8"/>
        <v>-0.11349478515919222</v>
      </c>
      <c r="Z8" s="77">
        <v>200</v>
      </c>
      <c r="AA8" s="77">
        <f t="shared" ref="AA8:AA14" si="13">T8+W8</f>
        <v>22805170</v>
      </c>
      <c r="AB8" s="2">
        <f t="shared" ref="AB8:AB14" si="14">U8+X8+Z8</f>
        <v>31254600</v>
      </c>
      <c r="AC8" s="52">
        <f t="shared" si="10"/>
        <v>0.3705050214490837</v>
      </c>
      <c r="AD8" s="1">
        <f t="shared" si="11"/>
        <v>10983089</v>
      </c>
      <c r="AE8" s="1">
        <f t="shared" si="11"/>
        <v>15482881</v>
      </c>
      <c r="AF8" s="52">
        <f t="shared" si="12"/>
        <v>0.40970186074245596</v>
      </c>
    </row>
    <row r="9" spans="1:32" s="5" customFormat="1" ht="16.5" customHeight="1" x14ac:dyDescent="0.3">
      <c r="A9" s="49" t="s">
        <v>18</v>
      </c>
      <c r="B9" s="144">
        <v>5098303</v>
      </c>
      <c r="C9" s="76">
        <v>4783094</v>
      </c>
      <c r="D9" s="51">
        <f t="shared" si="0"/>
        <v>-6.1826258659008697E-2</v>
      </c>
      <c r="E9" s="4">
        <v>1635679</v>
      </c>
      <c r="F9" s="1">
        <v>1612466</v>
      </c>
      <c r="G9" s="51">
        <f t="shared" si="1"/>
        <v>-1.4191659855020453E-2</v>
      </c>
      <c r="H9" s="4">
        <v>1753327</v>
      </c>
      <c r="I9" s="1">
        <v>1574278</v>
      </c>
      <c r="J9" s="51">
        <f t="shared" si="2"/>
        <v>-0.10211957039388546</v>
      </c>
      <c r="K9" s="4">
        <v>12003874</v>
      </c>
      <c r="L9" s="1">
        <v>13123016</v>
      </c>
      <c r="M9" s="140">
        <f t="shared" si="3"/>
        <v>9.3231735021543874E-2</v>
      </c>
      <c r="N9" s="4">
        <v>166012</v>
      </c>
      <c r="O9" s="1">
        <v>245497</v>
      </c>
      <c r="P9" s="52">
        <f t="shared" si="4"/>
        <v>0.4787906898296509</v>
      </c>
      <c r="Q9" s="4">
        <v>2760914</v>
      </c>
      <c r="R9" s="1">
        <v>1350385</v>
      </c>
      <c r="S9" s="51">
        <f t="shared" si="5"/>
        <v>-0.51089204517054865</v>
      </c>
      <c r="T9" s="1">
        <f t="shared" si="6"/>
        <v>23418109</v>
      </c>
      <c r="U9" s="1">
        <f t="shared" si="6"/>
        <v>22688736</v>
      </c>
      <c r="V9" s="51">
        <f t="shared" si="7"/>
        <v>-3.1145683026755064E-2</v>
      </c>
      <c r="W9" s="4">
        <v>169951</v>
      </c>
      <c r="X9" s="1">
        <v>291432</v>
      </c>
      <c r="Y9" s="52">
        <f t="shared" si="8"/>
        <v>0.71480014827803307</v>
      </c>
      <c r="Z9" s="69">
        <v>0</v>
      </c>
      <c r="AA9" s="77">
        <f t="shared" si="13"/>
        <v>23588060</v>
      </c>
      <c r="AB9" s="2">
        <f t="shared" si="14"/>
        <v>22980168</v>
      </c>
      <c r="AC9" s="51">
        <f t="shared" si="10"/>
        <v>-2.5771174060096505E-2</v>
      </c>
      <c r="AD9" s="1">
        <f t="shared" si="11"/>
        <v>8487309</v>
      </c>
      <c r="AE9" s="1">
        <f t="shared" si="11"/>
        <v>7969838</v>
      </c>
      <c r="AF9" s="51">
        <f t="shared" si="12"/>
        <v>-6.0969972932527851E-2</v>
      </c>
    </row>
    <row r="10" spans="1:32" ht="16.5" customHeight="1" x14ac:dyDescent="0.3">
      <c r="A10" s="49" t="s">
        <v>19</v>
      </c>
      <c r="B10" s="77">
        <v>7979543</v>
      </c>
      <c r="C10" s="77">
        <v>6158756</v>
      </c>
      <c r="D10" s="51">
        <f t="shared" si="0"/>
        <v>-0.22818186455038841</v>
      </c>
      <c r="E10" s="1">
        <v>3638965</v>
      </c>
      <c r="F10" s="1">
        <v>2246115</v>
      </c>
      <c r="G10" s="51">
        <f t="shared" si="1"/>
        <v>-0.38275993311284939</v>
      </c>
      <c r="H10" s="1">
        <v>4484373</v>
      </c>
      <c r="I10" s="1">
        <v>2877471</v>
      </c>
      <c r="J10" s="51">
        <f t="shared" si="2"/>
        <v>-0.35833370685266369</v>
      </c>
      <c r="K10" s="1">
        <v>30458354</v>
      </c>
      <c r="L10" s="1">
        <v>26507409</v>
      </c>
      <c r="M10" s="53">
        <f t="shared" si="3"/>
        <v>-0.12971630049345412</v>
      </c>
      <c r="N10" s="1">
        <v>426269</v>
      </c>
      <c r="O10" s="1">
        <v>367992</v>
      </c>
      <c r="P10" s="51">
        <f t="shared" si="4"/>
        <v>-0.13671414060135736</v>
      </c>
      <c r="Q10" s="1">
        <v>3024256</v>
      </c>
      <c r="R10" s="1">
        <v>3157147</v>
      </c>
      <c r="S10" s="52">
        <f t="shared" si="5"/>
        <v>4.3941716574258265E-2</v>
      </c>
      <c r="T10" s="1">
        <f t="shared" si="6"/>
        <v>50011760</v>
      </c>
      <c r="U10" s="1">
        <f t="shared" si="6"/>
        <v>41314890</v>
      </c>
      <c r="V10" s="51">
        <f t="shared" si="7"/>
        <v>-0.17389649954330741</v>
      </c>
      <c r="W10" s="1">
        <v>654129</v>
      </c>
      <c r="X10" s="1">
        <v>483927</v>
      </c>
      <c r="Y10" s="51">
        <f t="shared" si="8"/>
        <v>-0.26019638328219663</v>
      </c>
      <c r="Z10" s="2">
        <v>0</v>
      </c>
      <c r="AA10" s="77">
        <f t="shared" si="13"/>
        <v>50665889</v>
      </c>
      <c r="AB10" s="2">
        <f t="shared" si="14"/>
        <v>41798817</v>
      </c>
      <c r="AC10" s="51">
        <f t="shared" si="10"/>
        <v>-0.1750106861837557</v>
      </c>
      <c r="AD10" s="1">
        <f t="shared" si="11"/>
        <v>16102881</v>
      </c>
      <c r="AE10" s="1">
        <f t="shared" si="11"/>
        <v>11282342</v>
      </c>
      <c r="AF10" s="51">
        <f t="shared" si="12"/>
        <v>-0.29935879175906471</v>
      </c>
    </row>
    <row r="11" spans="1:32" ht="16.5" customHeight="1" x14ac:dyDescent="0.3">
      <c r="A11" s="49" t="s">
        <v>20</v>
      </c>
      <c r="B11" s="3">
        <v>6831683</v>
      </c>
      <c r="C11" s="3">
        <v>4468894</v>
      </c>
      <c r="D11" s="51">
        <f t="shared" si="0"/>
        <v>-0.34585752881098258</v>
      </c>
      <c r="E11" s="3">
        <v>2366967</v>
      </c>
      <c r="F11" s="3">
        <v>1535278</v>
      </c>
      <c r="G11" s="51">
        <f t="shared" si="1"/>
        <v>-0.35137329755759161</v>
      </c>
      <c r="H11" s="3">
        <v>3571017</v>
      </c>
      <c r="I11" s="3">
        <v>2742834</v>
      </c>
      <c r="J11" s="51">
        <f t="shared" si="2"/>
        <v>-0.23191796622642794</v>
      </c>
      <c r="K11" s="3">
        <v>44402608</v>
      </c>
      <c r="L11" s="3">
        <v>36543242</v>
      </c>
      <c r="M11" s="53">
        <f t="shared" si="3"/>
        <v>-0.17700235085290486</v>
      </c>
      <c r="N11" s="3">
        <v>615355</v>
      </c>
      <c r="O11" s="3">
        <v>222213</v>
      </c>
      <c r="P11" s="51">
        <f t="shared" si="4"/>
        <v>-0.63888649641263984</v>
      </c>
      <c r="Q11" s="3">
        <v>2006226</v>
      </c>
      <c r="R11" s="3">
        <v>1655995</v>
      </c>
      <c r="S11" s="51">
        <f t="shared" si="5"/>
        <v>-0.17457205718598004</v>
      </c>
      <c r="T11" s="1">
        <f t="shared" si="6"/>
        <v>59793856</v>
      </c>
      <c r="U11" s="1">
        <f t="shared" si="6"/>
        <v>47168456</v>
      </c>
      <c r="V11" s="51">
        <f t="shared" si="7"/>
        <v>-0.21114878424967273</v>
      </c>
      <c r="W11" s="3">
        <v>1250879</v>
      </c>
      <c r="X11" s="3">
        <v>941043</v>
      </c>
      <c r="Y11" s="51">
        <f t="shared" si="8"/>
        <v>-0.24769462114241267</v>
      </c>
      <c r="Z11" s="2">
        <v>0</v>
      </c>
      <c r="AA11" s="77">
        <f t="shared" si="13"/>
        <v>61044735</v>
      </c>
      <c r="AB11" s="2">
        <f t="shared" si="14"/>
        <v>48109499</v>
      </c>
      <c r="AC11" s="51">
        <f t="shared" si="10"/>
        <v>-0.21189765177946959</v>
      </c>
      <c r="AD11" s="1">
        <f t="shared" si="11"/>
        <v>12769667</v>
      </c>
      <c r="AE11" s="1">
        <f t="shared" si="11"/>
        <v>8747006</v>
      </c>
      <c r="AF11" s="51">
        <f t="shared" si="12"/>
        <v>-0.31501690686217582</v>
      </c>
    </row>
    <row r="12" spans="1:32" ht="16.5" customHeight="1" x14ac:dyDescent="0.3">
      <c r="A12" s="49" t="s">
        <v>21</v>
      </c>
      <c r="B12" s="89">
        <v>6020922</v>
      </c>
      <c r="C12" s="89">
        <v>6343225</v>
      </c>
      <c r="D12" s="52">
        <f t="shared" si="0"/>
        <v>5.3530505792966594E-2</v>
      </c>
      <c r="E12" s="89">
        <v>1846283</v>
      </c>
      <c r="F12" s="89">
        <v>1916730</v>
      </c>
      <c r="G12" s="52">
        <f t="shared" si="1"/>
        <v>3.8156122327942139E-2</v>
      </c>
      <c r="H12" s="89">
        <v>3042104</v>
      </c>
      <c r="I12" s="89">
        <v>3687840</v>
      </c>
      <c r="J12" s="52">
        <f t="shared" si="2"/>
        <v>0.21226624730778434</v>
      </c>
      <c r="K12" s="89">
        <v>29744426</v>
      </c>
      <c r="L12" s="89">
        <v>36553839</v>
      </c>
      <c r="M12" s="140">
        <f t="shared" si="3"/>
        <v>0.22893072470115913</v>
      </c>
      <c r="N12" s="89">
        <v>373955</v>
      </c>
      <c r="O12" s="89">
        <v>497425</v>
      </c>
      <c r="P12" s="52">
        <f t="shared" si="4"/>
        <v>0.33017341658755733</v>
      </c>
      <c r="Q12" s="89">
        <v>1666421</v>
      </c>
      <c r="R12" s="89">
        <v>2585950</v>
      </c>
      <c r="S12" s="52">
        <f t="shared" si="5"/>
        <v>0.5517987351335587</v>
      </c>
      <c r="T12" s="1">
        <f t="shared" si="6"/>
        <v>42694111</v>
      </c>
      <c r="U12" s="89">
        <f t="shared" si="6"/>
        <v>51585009</v>
      </c>
      <c r="V12" s="52">
        <f t="shared" si="7"/>
        <v>0.20824647221252598</v>
      </c>
      <c r="W12" s="89">
        <v>1253176</v>
      </c>
      <c r="X12" s="89">
        <v>1260019</v>
      </c>
      <c r="Y12" s="52">
        <f t="shared" si="8"/>
        <v>5.4605258958039414E-3</v>
      </c>
      <c r="Z12" s="2">
        <v>0</v>
      </c>
      <c r="AA12" s="77">
        <f t="shared" si="13"/>
        <v>43947287</v>
      </c>
      <c r="AB12" s="1">
        <f t="shared" si="14"/>
        <v>52845028</v>
      </c>
      <c r="AC12" s="52">
        <f t="shared" si="10"/>
        <v>0.20246394276852631</v>
      </c>
      <c r="AD12" s="1">
        <f t="shared" si="11"/>
        <v>10909309</v>
      </c>
      <c r="AE12" s="1">
        <f t="shared" si="11"/>
        <v>11947795</v>
      </c>
      <c r="AF12" s="52">
        <f t="shared" si="12"/>
        <v>9.5192646940333248E-2</v>
      </c>
    </row>
    <row r="13" spans="1:32" s="5" customFormat="1" ht="16.5" customHeight="1" x14ac:dyDescent="0.3">
      <c r="A13" s="49" t="s">
        <v>22</v>
      </c>
      <c r="B13" s="3">
        <v>7886615</v>
      </c>
      <c r="C13" s="3">
        <v>8263560</v>
      </c>
      <c r="D13" s="52">
        <f t="shared" si="0"/>
        <v>4.7795537122073288E-2</v>
      </c>
      <c r="E13" s="3">
        <v>3139367</v>
      </c>
      <c r="F13" s="3">
        <v>3139133</v>
      </c>
      <c r="G13" s="51">
        <f t="shared" si="1"/>
        <v>-7.4537319147458713E-5</v>
      </c>
      <c r="H13" s="3">
        <v>3612941</v>
      </c>
      <c r="I13" s="3">
        <v>4604090</v>
      </c>
      <c r="J13" s="52">
        <f t="shared" si="2"/>
        <v>0.27433301567891644</v>
      </c>
      <c r="K13" s="3">
        <v>30411986</v>
      </c>
      <c r="L13" s="3">
        <v>43199647</v>
      </c>
      <c r="M13" s="140">
        <f t="shared" si="3"/>
        <v>0.42048095773817601</v>
      </c>
      <c r="N13" s="3">
        <v>694857</v>
      </c>
      <c r="O13" s="3">
        <v>714828</v>
      </c>
      <c r="P13" s="52">
        <f t="shared" si="4"/>
        <v>2.8741165448430396E-2</v>
      </c>
      <c r="Q13" s="3">
        <v>2147514</v>
      </c>
      <c r="R13" s="3">
        <v>2503230</v>
      </c>
      <c r="S13" s="52">
        <f t="shared" si="5"/>
        <v>0.16564082934965732</v>
      </c>
      <c r="T13" s="1">
        <f t="shared" si="6"/>
        <v>47893280</v>
      </c>
      <c r="U13" s="89">
        <f t="shared" si="6"/>
        <v>62424488</v>
      </c>
      <c r="V13" s="52">
        <f t="shared" si="7"/>
        <v>0.30340807729184555</v>
      </c>
      <c r="W13" s="3">
        <v>622747</v>
      </c>
      <c r="X13" s="3">
        <v>641054</v>
      </c>
      <c r="Y13" s="52">
        <f t="shared" si="8"/>
        <v>2.9397170921738682E-2</v>
      </c>
      <c r="Z13" s="2">
        <v>0</v>
      </c>
      <c r="AA13" s="77">
        <f t="shared" si="13"/>
        <v>48516027</v>
      </c>
      <c r="AB13" s="1">
        <f t="shared" si="14"/>
        <v>63065542</v>
      </c>
      <c r="AC13" s="52">
        <f t="shared" si="10"/>
        <v>0.29989089997002433</v>
      </c>
      <c r="AD13" s="1">
        <f t="shared" si="11"/>
        <v>14638923</v>
      </c>
      <c r="AE13" s="1">
        <f t="shared" si="11"/>
        <v>16006783</v>
      </c>
      <c r="AF13" s="52">
        <f t="shared" si="12"/>
        <v>9.3439934071652672E-2</v>
      </c>
    </row>
    <row r="14" spans="1:32" s="5" customFormat="1" ht="16.5" customHeight="1" x14ac:dyDescent="0.3">
      <c r="A14" s="49" t="s">
        <v>23</v>
      </c>
      <c r="B14" s="3">
        <v>7939713</v>
      </c>
      <c r="C14" s="3">
        <v>9062601</v>
      </c>
      <c r="D14" s="52">
        <f t="shared" si="0"/>
        <v>0.14142677449424179</v>
      </c>
      <c r="E14" s="3">
        <v>3237674</v>
      </c>
      <c r="F14" s="3">
        <v>3437391</v>
      </c>
      <c r="G14" s="52">
        <f t="shared" si="1"/>
        <v>6.1685333359689704E-2</v>
      </c>
      <c r="H14" s="3">
        <v>4859327</v>
      </c>
      <c r="I14" s="3">
        <v>5931628</v>
      </c>
      <c r="J14" s="52">
        <f t="shared" si="2"/>
        <v>0.22066862345341237</v>
      </c>
      <c r="K14" s="3">
        <v>16932735</v>
      </c>
      <c r="L14" s="3">
        <v>14598092</v>
      </c>
      <c r="M14" s="53">
        <f t="shared" si="3"/>
        <v>-0.13787748996248983</v>
      </c>
      <c r="N14" s="3">
        <v>888173</v>
      </c>
      <c r="O14" s="3">
        <v>720551</v>
      </c>
      <c r="P14" s="51">
        <f t="shared" si="4"/>
        <v>-0.18872674580290102</v>
      </c>
      <c r="Q14" s="3">
        <v>1605985</v>
      </c>
      <c r="R14" s="3">
        <v>2432012</v>
      </c>
      <c r="S14" s="52">
        <f t="shared" si="5"/>
        <v>0.51434291104835972</v>
      </c>
      <c r="T14" s="1">
        <f t="shared" si="6"/>
        <v>35463607</v>
      </c>
      <c r="U14" s="89">
        <f t="shared" si="6"/>
        <v>36182275</v>
      </c>
      <c r="V14" s="52">
        <f t="shared" si="7"/>
        <v>2.026494372103774E-2</v>
      </c>
      <c r="W14" s="3">
        <v>238328</v>
      </c>
      <c r="X14" s="3">
        <v>418895</v>
      </c>
      <c r="Y14" s="52">
        <f t="shared" si="8"/>
        <v>0.75764073042193947</v>
      </c>
      <c r="Z14" s="2">
        <v>0</v>
      </c>
      <c r="AA14" s="77">
        <f t="shared" si="13"/>
        <v>35701935</v>
      </c>
      <c r="AB14" s="1">
        <f t="shared" si="14"/>
        <v>36601170</v>
      </c>
      <c r="AC14" s="52">
        <f t="shared" si="10"/>
        <v>2.5187290268720727E-2</v>
      </c>
      <c r="AD14" s="1">
        <f t="shared" si="11"/>
        <v>16036714</v>
      </c>
      <c r="AE14" s="1">
        <f t="shared" si="11"/>
        <v>18431620</v>
      </c>
      <c r="AF14" s="52">
        <f t="shared" si="12"/>
        <v>0.14933894811617893</v>
      </c>
    </row>
    <row r="15" spans="1:32" ht="16.5" customHeight="1" x14ac:dyDescent="0.3">
      <c r="A15" s="49" t="s">
        <v>24</v>
      </c>
      <c r="B15" s="42"/>
      <c r="C15" s="3"/>
      <c r="D15" s="52"/>
      <c r="E15" s="42"/>
      <c r="F15" s="3"/>
      <c r="G15" s="52"/>
      <c r="H15" s="42"/>
      <c r="I15" s="3"/>
      <c r="J15" s="52"/>
      <c r="K15" s="42"/>
      <c r="L15" s="3"/>
      <c r="M15" s="53"/>
      <c r="N15" s="42"/>
      <c r="O15" s="3"/>
      <c r="P15" s="51"/>
      <c r="Q15" s="42"/>
      <c r="R15" s="3"/>
      <c r="S15" s="51"/>
      <c r="T15" s="1"/>
      <c r="U15" s="89"/>
      <c r="V15" s="51"/>
      <c r="W15" s="42"/>
      <c r="X15" s="3"/>
      <c r="Y15" s="51"/>
      <c r="Z15" s="2"/>
      <c r="AA15" s="2"/>
      <c r="AB15" s="1"/>
      <c r="AC15" s="51"/>
      <c r="AD15" s="1"/>
      <c r="AE15" s="1"/>
      <c r="AF15" s="51"/>
    </row>
    <row r="16" spans="1:32" ht="16.5" customHeight="1" x14ac:dyDescent="0.3">
      <c r="A16" s="49" t="s">
        <v>25</v>
      </c>
      <c r="B16" s="76"/>
      <c r="C16" s="137"/>
      <c r="D16" s="52"/>
      <c r="E16" s="69"/>
      <c r="F16" s="138"/>
      <c r="G16" s="52"/>
      <c r="H16" s="69"/>
      <c r="I16" s="138"/>
      <c r="J16" s="52"/>
      <c r="K16" s="69"/>
      <c r="L16" s="1"/>
      <c r="M16" s="53"/>
      <c r="N16" s="69"/>
      <c r="O16" s="138"/>
      <c r="P16" s="51"/>
      <c r="Q16" s="69"/>
      <c r="R16" s="138"/>
      <c r="S16" s="51"/>
      <c r="T16" s="1"/>
      <c r="U16" s="89"/>
      <c r="V16" s="51"/>
      <c r="W16" s="69"/>
      <c r="X16" s="1"/>
      <c r="Y16" s="51"/>
      <c r="Z16" s="2"/>
      <c r="AA16" s="2"/>
      <c r="AB16" s="1"/>
      <c r="AC16" s="51"/>
      <c r="AD16" s="1"/>
      <c r="AE16" s="1"/>
      <c r="AF16" s="51"/>
    </row>
    <row r="17" spans="1:32" s="72" customFormat="1" ht="16.5" customHeight="1" x14ac:dyDescent="0.3">
      <c r="A17" s="70" t="s">
        <v>26</v>
      </c>
      <c r="B17" s="71">
        <f>SUM(B5:B16)</f>
        <v>73911543</v>
      </c>
      <c r="C17" s="71">
        <f>SUM(C5:C16)</f>
        <v>73405572</v>
      </c>
      <c r="D17" s="51">
        <f>(C17-B17)/B17</f>
        <v>-6.8456289702949376E-3</v>
      </c>
      <c r="E17" s="71">
        <f>SUM(E5:E16)</f>
        <v>27238510</v>
      </c>
      <c r="F17" s="71">
        <f>SUM(F5:F16)</f>
        <v>26173300</v>
      </c>
      <c r="G17" s="51">
        <f>(F17-E17)/E17</f>
        <v>-3.9106764650489324E-2</v>
      </c>
      <c r="H17" s="71">
        <f>SUM(H5:H16)</f>
        <v>37592741</v>
      </c>
      <c r="I17" s="71">
        <f>SUM(I5:I16)</f>
        <v>37673916</v>
      </c>
      <c r="J17" s="52">
        <f>(I17-H17)/H17</f>
        <v>2.1593264508166618E-3</v>
      </c>
      <c r="K17" s="71">
        <f>SUM(K5:K16)</f>
        <v>212043448</v>
      </c>
      <c r="L17" s="71">
        <f>SUM(L5:L16)</f>
        <v>212778759</v>
      </c>
      <c r="M17" s="140">
        <f>(L17-K17)/K17</f>
        <v>3.4677374233227898E-3</v>
      </c>
      <c r="N17" s="71">
        <f>SUM(N5:N16)</f>
        <v>4489135</v>
      </c>
      <c r="O17" s="71">
        <f>SUM(O5:O16)</f>
        <v>5406870</v>
      </c>
      <c r="P17" s="52">
        <f>(O17-N17)/N17</f>
        <v>0.20443470735453489</v>
      </c>
      <c r="Q17" s="71">
        <f>SUM(Q5:Q16)</f>
        <v>23827110</v>
      </c>
      <c r="R17" s="71">
        <f>SUM(R5:R16)</f>
        <v>23773184</v>
      </c>
      <c r="S17" s="51">
        <f>(R17-Q17)/Q17</f>
        <v>-2.2632203401923272E-3</v>
      </c>
      <c r="T17" s="71">
        <f>SUM(T5:T16)</f>
        <v>379102487</v>
      </c>
      <c r="U17" s="71">
        <f>SUM(U5:U16)</f>
        <v>379211601</v>
      </c>
      <c r="V17" s="51">
        <f>(U17-T17)/T17</f>
        <v>2.8782190500375169E-4</v>
      </c>
      <c r="W17" s="71">
        <f>SUM(W5:W16)</f>
        <v>4617753</v>
      </c>
      <c r="X17" s="71">
        <f>SUM(X5:X16)</f>
        <v>4431434</v>
      </c>
      <c r="Y17" s="51">
        <f>(X17-W17)/W17</f>
        <v>-4.0348411879110903E-2</v>
      </c>
      <c r="Z17" s="142">
        <v>200</v>
      </c>
      <c r="AA17" s="71">
        <f>SUM(AA5:AA16)</f>
        <v>383720240</v>
      </c>
      <c r="AB17" s="71">
        <f>SUM(AB5:AB16)</f>
        <v>383643235</v>
      </c>
      <c r="AC17" s="51">
        <f>(AB17-AA17)/AA17</f>
        <v>-2.0068005795055273E-4</v>
      </c>
      <c r="AD17" s="71">
        <f>SUM(AD5:AD16)</f>
        <v>138742794</v>
      </c>
      <c r="AE17" s="71">
        <f>SUM(AE5:AE16)</f>
        <v>137252788</v>
      </c>
      <c r="AF17" s="51">
        <f>(AE17-AD17)/AD17</f>
        <v>-1.0739339731042175E-2</v>
      </c>
    </row>
    <row r="18" spans="1:32" s="59" customFormat="1" ht="38.25" customHeight="1" x14ac:dyDescent="0.3">
      <c r="A18" s="54" t="s">
        <v>27</v>
      </c>
      <c r="B18" s="55">
        <f>B17/AA17</f>
        <v>0.19261830702493046</v>
      </c>
      <c r="C18" s="55">
        <f>C17/AB17</f>
        <v>0.19133811130541634</v>
      </c>
      <c r="D18" s="55"/>
      <c r="E18" s="55">
        <f>E17/AA17</f>
        <v>7.0985335566349061E-2</v>
      </c>
      <c r="F18" s="55">
        <f>F17/AB17</f>
        <v>6.8223019754277692E-2</v>
      </c>
      <c r="G18" s="55"/>
      <c r="H18" s="55">
        <f>H17/AA17</f>
        <v>9.7969137619636645E-2</v>
      </c>
      <c r="I18" s="55">
        <f>I17/AB17</f>
        <v>9.8200391830185668E-2</v>
      </c>
      <c r="J18" s="56"/>
      <c r="K18" s="55">
        <f>K17/AA17</f>
        <v>0.5525990706145707</v>
      </c>
      <c r="L18" s="55">
        <f>L17/AB17</f>
        <v>0.55462664159841113</v>
      </c>
      <c r="M18" s="56"/>
      <c r="N18" s="55">
        <f>N17/AA17</f>
        <v>1.169897892276936E-2</v>
      </c>
      <c r="O18" s="55">
        <f>O17/AB17</f>
        <v>1.4093484536486092E-2</v>
      </c>
      <c r="P18" s="60"/>
      <c r="Q18" s="55">
        <f>Q17/AA17</f>
        <v>6.2095004423014015E-2</v>
      </c>
      <c r="R18" s="55">
        <f>R17/AB17</f>
        <v>6.1966905268119744E-2</v>
      </c>
      <c r="S18" s="56"/>
      <c r="T18" s="55"/>
      <c r="U18" s="55"/>
      <c r="V18" s="60"/>
      <c r="W18" s="55">
        <f>W17/AA17</f>
        <v>1.2034165828729806E-2</v>
      </c>
      <c r="X18" s="55">
        <f>X17/AB17</f>
        <v>1.1550924389426545E-2</v>
      </c>
      <c r="Y18" s="56"/>
      <c r="Z18" s="139"/>
      <c r="AA18" s="57"/>
      <c r="AB18" s="57"/>
      <c r="AC18" s="58"/>
      <c r="AD18" s="55">
        <f>AD17/AA17</f>
        <v>0.36157278021091616</v>
      </c>
      <c r="AE18" s="55">
        <f>AE17/AB17</f>
        <v>0.35776152288987972</v>
      </c>
      <c r="AF18" s="60"/>
    </row>
  </sheetData>
  <mergeCells count="11">
    <mergeCell ref="N3:P3"/>
    <mergeCell ref="Q3:S3"/>
    <mergeCell ref="T3:V3"/>
    <mergeCell ref="B3:D3"/>
    <mergeCell ref="A1:AF2"/>
    <mergeCell ref="W3:Y3"/>
    <mergeCell ref="AA3:AC3"/>
    <mergeCell ref="AD3:AF3"/>
    <mergeCell ref="E3:G3"/>
    <mergeCell ref="H3:J3"/>
    <mergeCell ref="K3:M3"/>
  </mergeCells>
  <pageMargins left="0.39370078740157483" right="0.39370078740157483" top="0.39370078740157483" bottom="0.39370078740157483" header="0.39370078740157483" footer="0.3937007874015748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7"/>
  <sheetViews>
    <sheetView topLeftCell="A91" workbookViewId="0">
      <selection activeCell="B104" sqref="B104"/>
    </sheetView>
  </sheetViews>
  <sheetFormatPr defaultColWidth="9.109375" defaultRowHeight="12" x14ac:dyDescent="0.25"/>
  <cols>
    <col min="1" max="1" width="11.44140625" style="6" bestFit="1" customWidth="1"/>
    <col min="2" max="2" width="11.33203125" style="6" bestFit="1" customWidth="1"/>
    <col min="3" max="3" width="9.109375" style="6"/>
    <col min="4" max="4" width="11.33203125" style="6" bestFit="1" customWidth="1"/>
    <col min="5" max="5" width="9.109375" style="6"/>
    <col min="6" max="6" width="11.33203125" style="6" bestFit="1" customWidth="1"/>
    <col min="7" max="7" width="9.109375" style="6"/>
    <col min="8" max="8" width="12.44140625" style="6" bestFit="1" customWidth="1"/>
    <col min="9" max="9" width="9.109375" style="6"/>
    <col min="10" max="10" width="10.109375" style="6" bestFit="1" customWidth="1"/>
    <col min="11" max="11" width="9.109375" style="6"/>
    <col min="12" max="12" width="11.33203125" style="6" bestFit="1" customWidth="1"/>
    <col min="13" max="13" width="9.109375" style="6"/>
    <col min="14" max="14" width="12.44140625" style="6" bestFit="1" customWidth="1"/>
    <col min="15" max="15" width="10.109375" style="6" bestFit="1" customWidth="1"/>
    <col min="16" max="16" width="9.109375" style="6"/>
    <col min="17" max="17" width="12.44140625" style="6" bestFit="1" customWidth="1"/>
    <col min="18" max="16384" width="9.109375" style="6"/>
  </cols>
  <sheetData>
    <row r="1" spans="1:17" x14ac:dyDescent="0.25">
      <c r="A1" s="177" t="s">
        <v>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2.6" thickBo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24.6" thickBot="1" x14ac:dyDescent="0.3">
      <c r="A3" s="107" t="s">
        <v>1</v>
      </c>
      <c r="B3" s="179" t="s">
        <v>2</v>
      </c>
      <c r="C3" s="180"/>
      <c r="D3" s="179" t="s">
        <v>3</v>
      </c>
      <c r="E3" s="180"/>
      <c r="F3" s="179" t="s">
        <v>4</v>
      </c>
      <c r="G3" s="180"/>
      <c r="H3" s="179" t="s">
        <v>5</v>
      </c>
      <c r="I3" s="180"/>
      <c r="J3" s="179" t="s">
        <v>6</v>
      </c>
      <c r="K3" s="180"/>
      <c r="L3" s="179" t="s">
        <v>7</v>
      </c>
      <c r="M3" s="180"/>
      <c r="N3" s="108" t="s">
        <v>8</v>
      </c>
      <c r="O3" s="109" t="s">
        <v>9</v>
      </c>
      <c r="P3" s="109"/>
      <c r="Q3" s="108" t="s">
        <v>11</v>
      </c>
    </row>
    <row r="4" spans="1:17" ht="12.6" thickBot="1" x14ac:dyDescent="0.3">
      <c r="A4" s="110">
        <v>42370</v>
      </c>
      <c r="B4" s="111">
        <v>5314500</v>
      </c>
      <c r="C4" s="112">
        <f t="shared" ref="C4:C15" si="0">B4/N4</f>
        <v>0.25379136215404186</v>
      </c>
      <c r="D4" s="113">
        <v>1466622</v>
      </c>
      <c r="E4" s="114">
        <f t="shared" ref="E4:E15" si="1">D4/N4</f>
        <v>7.0037820142080182E-2</v>
      </c>
      <c r="F4" s="111">
        <v>2173127</v>
      </c>
      <c r="G4" s="114">
        <f>F4/N4</f>
        <v>0.10377662272344086</v>
      </c>
      <c r="H4" s="111">
        <v>7577152</v>
      </c>
      <c r="I4" s="114">
        <f t="shared" ref="I4:I15" si="2">H4/N4</f>
        <v>0.36184320770123668</v>
      </c>
      <c r="J4" s="111">
        <v>463878</v>
      </c>
      <c r="K4" s="112">
        <f t="shared" ref="K4:K15" si="3">J4/N4</f>
        <v>2.2152268227169557E-2</v>
      </c>
      <c r="L4" s="111">
        <v>3945150</v>
      </c>
      <c r="M4" s="112">
        <f t="shared" ref="M4:M15" si="4">L4/N4</f>
        <v>0.18839871905203087</v>
      </c>
      <c r="N4" s="115">
        <f t="shared" ref="N4:N14" si="5">B4+D4+F4+H4+J4+L4</f>
        <v>20940429</v>
      </c>
      <c r="O4" s="111">
        <v>221718</v>
      </c>
      <c r="P4" s="116">
        <f>O4/Q4</f>
        <v>1.0477103292024198E-2</v>
      </c>
      <c r="Q4" s="117">
        <f t="shared" ref="Q4:Q14" si="6">N4+O4</f>
        <v>21162147</v>
      </c>
    </row>
    <row r="5" spans="1:17" ht="12.6" thickBot="1" x14ac:dyDescent="0.3">
      <c r="A5" s="110">
        <v>42401</v>
      </c>
      <c r="B5" s="118">
        <v>5952598</v>
      </c>
      <c r="C5" s="112">
        <f t="shared" si="0"/>
        <v>0.22219895439615586</v>
      </c>
      <c r="D5" s="119">
        <v>2032873</v>
      </c>
      <c r="E5" s="114">
        <f t="shared" si="1"/>
        <v>7.5883211837953199E-2</v>
      </c>
      <c r="F5" s="118">
        <v>3393396</v>
      </c>
      <c r="G5" s="114">
        <f>F5/N5</f>
        <v>0.12666890037796905</v>
      </c>
      <c r="H5" s="118">
        <v>10753939</v>
      </c>
      <c r="I5" s="114">
        <f t="shared" si="2"/>
        <v>0.40142371472759325</v>
      </c>
      <c r="J5" s="118">
        <v>468226</v>
      </c>
      <c r="K5" s="112">
        <f t="shared" si="3"/>
        <v>1.7477969723655867E-2</v>
      </c>
      <c r="L5" s="118">
        <v>4188464</v>
      </c>
      <c r="M5" s="112">
        <f t="shared" si="4"/>
        <v>0.15634724893667279</v>
      </c>
      <c r="N5" s="115">
        <f t="shared" si="5"/>
        <v>26789496</v>
      </c>
      <c r="O5" s="118">
        <v>88232</v>
      </c>
      <c r="P5" s="116">
        <f t="shared" ref="P5:P15" si="7">O5/Q5</f>
        <v>3.2827179440166965E-3</v>
      </c>
      <c r="Q5" s="117">
        <f t="shared" si="6"/>
        <v>26877728</v>
      </c>
    </row>
    <row r="6" spans="1:17" ht="12.6" thickBot="1" x14ac:dyDescent="0.3">
      <c r="A6" s="110">
        <v>42430</v>
      </c>
      <c r="B6" s="118">
        <v>7426122</v>
      </c>
      <c r="C6" s="112">
        <f t="shared" si="0"/>
        <v>0.23594888832439168</v>
      </c>
      <c r="D6" s="119">
        <v>1950572</v>
      </c>
      <c r="E6" s="114">
        <f t="shared" si="1"/>
        <v>6.1975186375430584E-2</v>
      </c>
      <c r="F6" s="118">
        <v>3180404</v>
      </c>
      <c r="G6" s="114">
        <f t="shared" ref="G6:G15" si="8">F6/N6</f>
        <v>0.10105042554141294</v>
      </c>
      <c r="H6" s="118">
        <v>12737255</v>
      </c>
      <c r="I6" s="114">
        <f t="shared" si="2"/>
        <v>0.40469859740444603</v>
      </c>
      <c r="J6" s="118">
        <v>430739</v>
      </c>
      <c r="K6" s="112">
        <f t="shared" si="3"/>
        <v>1.3685795655923797E-2</v>
      </c>
      <c r="L6" s="118">
        <v>5748343</v>
      </c>
      <c r="M6" s="112">
        <f t="shared" si="4"/>
        <v>0.18264110669839501</v>
      </c>
      <c r="N6" s="115">
        <f t="shared" si="5"/>
        <v>31473435</v>
      </c>
      <c r="O6" s="118">
        <v>155445</v>
      </c>
      <c r="P6" s="116">
        <f t="shared" si="7"/>
        <v>4.9146539491755634E-3</v>
      </c>
      <c r="Q6" s="117">
        <f t="shared" si="6"/>
        <v>31628880</v>
      </c>
    </row>
    <row r="7" spans="1:17" ht="12.6" thickBot="1" x14ac:dyDescent="0.3">
      <c r="A7" s="110">
        <v>42461</v>
      </c>
      <c r="B7" s="120">
        <v>6099388</v>
      </c>
      <c r="C7" s="112">
        <f t="shared" si="0"/>
        <v>0.20999856670204753</v>
      </c>
      <c r="D7" s="119">
        <v>1942541</v>
      </c>
      <c r="E7" s="114">
        <f t="shared" si="1"/>
        <v>6.6880615851944838E-2</v>
      </c>
      <c r="F7" s="118">
        <v>2982472</v>
      </c>
      <c r="G7" s="114">
        <f t="shared" si="8"/>
        <v>0.10268486694550159</v>
      </c>
      <c r="H7" s="118">
        <v>9696416</v>
      </c>
      <c r="I7" s="114">
        <f t="shared" si="2"/>
        <v>0.33384225796863565</v>
      </c>
      <c r="J7" s="118">
        <v>370268</v>
      </c>
      <c r="K7" s="112">
        <f t="shared" si="3"/>
        <v>1.2748123138851592E-2</v>
      </c>
      <c r="L7" s="118">
        <v>7953818</v>
      </c>
      <c r="M7" s="112">
        <f t="shared" si="4"/>
        <v>0.2738455693930188</v>
      </c>
      <c r="N7" s="115">
        <f t="shared" si="5"/>
        <v>29044903</v>
      </c>
      <c r="O7" s="118">
        <v>239079</v>
      </c>
      <c r="P7" s="116">
        <f t="shared" si="7"/>
        <v>8.1641560905207494E-3</v>
      </c>
      <c r="Q7" s="117">
        <f t="shared" si="6"/>
        <v>29283982</v>
      </c>
    </row>
    <row r="8" spans="1:17" ht="12.6" thickBot="1" x14ac:dyDescent="0.3">
      <c r="A8" s="110">
        <v>42491</v>
      </c>
      <c r="B8" s="120">
        <v>4666522</v>
      </c>
      <c r="C8" s="112">
        <f t="shared" si="0"/>
        <v>0.12654844162830481</v>
      </c>
      <c r="D8" s="119">
        <v>2031742</v>
      </c>
      <c r="E8" s="114">
        <f t="shared" si="1"/>
        <v>5.5097518856822118E-2</v>
      </c>
      <c r="F8" s="118">
        <v>2967215</v>
      </c>
      <c r="G8" s="114">
        <f t="shared" si="8"/>
        <v>8.046601606638315E-2</v>
      </c>
      <c r="H8" s="118">
        <v>20326891</v>
      </c>
      <c r="I8" s="114">
        <f t="shared" si="2"/>
        <v>0.5512320265924846</v>
      </c>
      <c r="J8" s="118">
        <v>292245</v>
      </c>
      <c r="K8" s="112">
        <f t="shared" si="3"/>
        <v>7.9252062507503308E-3</v>
      </c>
      <c r="L8" s="118">
        <v>6590766</v>
      </c>
      <c r="M8" s="112">
        <f t="shared" si="4"/>
        <v>0.17873079060525504</v>
      </c>
      <c r="N8" s="115">
        <f t="shared" si="5"/>
        <v>36875381</v>
      </c>
      <c r="O8" s="118">
        <v>110814</v>
      </c>
      <c r="P8" s="116">
        <f t="shared" si="7"/>
        <v>2.996090838757542E-3</v>
      </c>
      <c r="Q8" s="117">
        <f t="shared" si="6"/>
        <v>36986195</v>
      </c>
    </row>
    <row r="9" spans="1:17" ht="12.6" thickBot="1" x14ac:dyDescent="0.3">
      <c r="A9" s="110">
        <v>42522</v>
      </c>
      <c r="B9" s="120">
        <v>4577240</v>
      </c>
      <c r="C9" s="112">
        <f t="shared" si="0"/>
        <v>0.11732892771827605</v>
      </c>
      <c r="D9" s="119">
        <v>1511622</v>
      </c>
      <c r="E9" s="114">
        <f t="shared" si="1"/>
        <v>3.8747583341785852E-2</v>
      </c>
      <c r="F9" s="118">
        <v>2241734</v>
      </c>
      <c r="G9" s="114">
        <f t="shared" si="8"/>
        <v>5.7462629543043812E-2</v>
      </c>
      <c r="H9" s="118">
        <v>24834963</v>
      </c>
      <c r="I9" s="114">
        <f t="shared" si="2"/>
        <v>0.63659750826110495</v>
      </c>
      <c r="J9" s="118">
        <v>234432</v>
      </c>
      <c r="K9" s="112">
        <f t="shared" si="3"/>
        <v>6.0092228467047591E-3</v>
      </c>
      <c r="L9" s="118">
        <v>5612042</v>
      </c>
      <c r="M9" s="112">
        <f t="shared" si="4"/>
        <v>0.14385412828908456</v>
      </c>
      <c r="N9" s="115">
        <f t="shared" si="5"/>
        <v>39012033</v>
      </c>
      <c r="O9" s="118">
        <v>1026642</v>
      </c>
      <c r="P9" s="116">
        <f t="shared" si="7"/>
        <v>2.5641258108566281E-2</v>
      </c>
      <c r="Q9" s="117">
        <f t="shared" si="6"/>
        <v>40038675</v>
      </c>
    </row>
    <row r="10" spans="1:17" ht="12.6" thickBot="1" x14ac:dyDescent="0.3">
      <c r="A10" s="110">
        <v>42552</v>
      </c>
      <c r="B10" s="120">
        <v>2647244</v>
      </c>
      <c r="C10" s="112">
        <f t="shared" si="0"/>
        <v>8.7597867613735031E-2</v>
      </c>
      <c r="D10" s="119">
        <v>670840</v>
      </c>
      <c r="E10" s="114">
        <f t="shared" si="1"/>
        <v>2.2198238435897109E-2</v>
      </c>
      <c r="F10" s="118">
        <v>971361</v>
      </c>
      <c r="G10" s="114">
        <f t="shared" si="8"/>
        <v>3.2142542313117063E-2</v>
      </c>
      <c r="H10" s="118">
        <v>23238233</v>
      </c>
      <c r="I10" s="114">
        <f t="shared" si="2"/>
        <v>0.76895807787688963</v>
      </c>
      <c r="J10" s="118">
        <v>329362</v>
      </c>
      <c r="K10" s="112">
        <f t="shared" si="3"/>
        <v>1.0898658708073376E-2</v>
      </c>
      <c r="L10" s="118">
        <v>2363376</v>
      </c>
      <c r="M10" s="112">
        <f t="shared" si="4"/>
        <v>7.8204615052287832E-2</v>
      </c>
      <c r="N10" s="115">
        <f t="shared" si="5"/>
        <v>30220416</v>
      </c>
      <c r="O10" s="118">
        <v>1293263</v>
      </c>
      <c r="P10" s="116">
        <f t="shared" si="7"/>
        <v>4.1038147275664009E-2</v>
      </c>
      <c r="Q10" s="117">
        <f t="shared" si="6"/>
        <v>31513679</v>
      </c>
    </row>
    <row r="11" spans="1:17" ht="12.6" thickBot="1" x14ac:dyDescent="0.3">
      <c r="A11" s="110">
        <v>42583</v>
      </c>
      <c r="B11" s="120">
        <v>4940561</v>
      </c>
      <c r="C11" s="112">
        <f t="shared" si="0"/>
        <v>0.11237292128299564</v>
      </c>
      <c r="D11" s="119">
        <v>1163825</v>
      </c>
      <c r="E11" s="114">
        <f t="shared" si="1"/>
        <v>2.6471166961035884E-2</v>
      </c>
      <c r="F11" s="118">
        <v>2378406</v>
      </c>
      <c r="G11" s="114">
        <f t="shared" si="8"/>
        <v>5.4096777717551621E-2</v>
      </c>
      <c r="H11" s="118">
        <v>32550574</v>
      </c>
      <c r="I11" s="114">
        <f t="shared" si="2"/>
        <v>0.74036189206414504</v>
      </c>
      <c r="J11" s="118">
        <v>454888</v>
      </c>
      <c r="K11" s="112">
        <f t="shared" si="3"/>
        <v>1.0346414793093199E-2</v>
      </c>
      <c r="L11" s="118">
        <v>2477507</v>
      </c>
      <c r="M11" s="112">
        <f t="shared" si="4"/>
        <v>5.635082718117855E-2</v>
      </c>
      <c r="N11" s="115">
        <f t="shared" si="5"/>
        <v>43965761</v>
      </c>
      <c r="O11" s="118">
        <v>1273933</v>
      </c>
      <c r="P11" s="116">
        <f t="shared" si="7"/>
        <v>2.815962901959505E-2</v>
      </c>
      <c r="Q11" s="117">
        <f t="shared" si="6"/>
        <v>45239694</v>
      </c>
    </row>
    <row r="12" spans="1:17" ht="12.6" thickBot="1" x14ac:dyDescent="0.3">
      <c r="A12" s="110">
        <v>42614</v>
      </c>
      <c r="B12" s="118">
        <v>4620612</v>
      </c>
      <c r="C12" s="112">
        <f t="shared" si="0"/>
        <v>9.8257000697425975E-2</v>
      </c>
      <c r="D12" s="119">
        <v>1376631</v>
      </c>
      <c r="E12" s="114">
        <f t="shared" si="1"/>
        <v>2.9273964818318055E-2</v>
      </c>
      <c r="F12" s="118">
        <v>1682048</v>
      </c>
      <c r="G12" s="114">
        <f t="shared" si="8"/>
        <v>3.5768636602489884E-2</v>
      </c>
      <c r="H12" s="118">
        <v>36992914</v>
      </c>
      <c r="I12" s="114">
        <f t="shared" si="2"/>
        <v>0.78665180644854393</v>
      </c>
      <c r="J12" s="118">
        <v>541780</v>
      </c>
      <c r="K12" s="112">
        <f t="shared" si="3"/>
        <v>1.1520914943269733E-2</v>
      </c>
      <c r="L12" s="118">
        <v>1811794</v>
      </c>
      <c r="M12" s="112">
        <f t="shared" si="4"/>
        <v>3.8527676489952457E-2</v>
      </c>
      <c r="N12" s="115">
        <f t="shared" si="5"/>
        <v>47025779</v>
      </c>
      <c r="O12" s="118">
        <v>672893</v>
      </c>
      <c r="P12" s="116">
        <f t="shared" si="7"/>
        <v>1.4107164241386007E-2</v>
      </c>
      <c r="Q12" s="117">
        <f t="shared" si="6"/>
        <v>47698672</v>
      </c>
    </row>
    <row r="13" spans="1:17" ht="12.6" thickBot="1" x14ac:dyDescent="0.3">
      <c r="A13" s="110">
        <v>42644</v>
      </c>
      <c r="B13" s="118">
        <v>6817958</v>
      </c>
      <c r="C13" s="112">
        <f t="shared" si="0"/>
        <v>0.16413538397420194</v>
      </c>
      <c r="D13" s="119">
        <v>2407053</v>
      </c>
      <c r="E13" s="114">
        <f t="shared" si="1"/>
        <v>5.7947345583715053E-2</v>
      </c>
      <c r="F13" s="118">
        <v>4403757</v>
      </c>
      <c r="G13" s="114">
        <f t="shared" si="8"/>
        <v>0.10601595758203257</v>
      </c>
      <c r="H13" s="118">
        <v>24685730</v>
      </c>
      <c r="I13" s="114">
        <f t="shared" si="2"/>
        <v>0.59428376828274332</v>
      </c>
      <c r="J13" s="118">
        <v>723319</v>
      </c>
      <c r="K13" s="112">
        <f t="shared" si="3"/>
        <v>1.7413167080353939E-2</v>
      </c>
      <c r="L13" s="118">
        <v>2500807</v>
      </c>
      <c r="M13" s="112">
        <f t="shared" si="4"/>
        <v>6.0204377496953197E-2</v>
      </c>
      <c r="N13" s="115">
        <f t="shared" si="5"/>
        <v>41538624</v>
      </c>
      <c r="O13" s="118">
        <v>452894</v>
      </c>
      <c r="P13" s="116">
        <f t="shared" si="7"/>
        <v>1.0785368607060121E-2</v>
      </c>
      <c r="Q13" s="117">
        <f t="shared" si="6"/>
        <v>41991518</v>
      </c>
    </row>
    <row r="14" spans="1:17" ht="12.6" thickBot="1" x14ac:dyDescent="0.3">
      <c r="A14" s="110">
        <v>42675</v>
      </c>
      <c r="B14" s="118">
        <v>6290645</v>
      </c>
      <c r="C14" s="112">
        <f t="shared" si="0"/>
        <v>0.23132067473403975</v>
      </c>
      <c r="D14" s="119">
        <v>2030054</v>
      </c>
      <c r="E14" s="114">
        <f t="shared" si="1"/>
        <v>7.4649493180196355E-2</v>
      </c>
      <c r="F14" s="118">
        <v>2369632</v>
      </c>
      <c r="G14" s="114">
        <f t="shared" si="8"/>
        <v>8.7136513523076262E-2</v>
      </c>
      <c r="H14" s="118">
        <v>12087388</v>
      </c>
      <c r="I14" s="114">
        <f t="shared" si="2"/>
        <v>0.44447950058096353</v>
      </c>
      <c r="J14" s="118">
        <v>407931</v>
      </c>
      <c r="K14" s="112">
        <f t="shared" si="3"/>
        <v>1.5000508559127334E-2</v>
      </c>
      <c r="L14" s="118">
        <v>4008828</v>
      </c>
      <c r="M14" s="112">
        <f t="shared" si="4"/>
        <v>0.14741330942259676</v>
      </c>
      <c r="N14" s="115">
        <f t="shared" si="5"/>
        <v>27194478</v>
      </c>
      <c r="O14" s="118">
        <v>147874</v>
      </c>
      <c r="P14" s="116">
        <f t="shared" si="7"/>
        <v>5.4082399348819735E-3</v>
      </c>
      <c r="Q14" s="117">
        <f t="shared" si="6"/>
        <v>27342352</v>
      </c>
    </row>
    <row r="15" spans="1:17" ht="12.6" thickBot="1" x14ac:dyDescent="0.3">
      <c r="A15" s="110">
        <v>42705</v>
      </c>
      <c r="B15" s="118">
        <v>5880788</v>
      </c>
      <c r="C15" s="112">
        <f t="shared" si="0"/>
        <v>0.24239782754914144</v>
      </c>
      <c r="D15" s="119">
        <v>1642417</v>
      </c>
      <c r="E15" s="114">
        <f t="shared" si="1"/>
        <v>6.7698123572857621E-2</v>
      </c>
      <c r="F15" s="118">
        <v>3716229</v>
      </c>
      <c r="G15" s="114">
        <f t="shared" si="8"/>
        <v>0.15317774357367045</v>
      </c>
      <c r="H15" s="118">
        <v>9487260</v>
      </c>
      <c r="I15" s="114">
        <f t="shared" si="2"/>
        <v>0.3910515416290925</v>
      </c>
      <c r="J15" s="118">
        <v>280260</v>
      </c>
      <c r="K15" s="112">
        <f t="shared" si="3"/>
        <v>1.1551923849137629E-2</v>
      </c>
      <c r="L15" s="118">
        <v>3253940</v>
      </c>
      <c r="M15" s="112">
        <f t="shared" si="4"/>
        <v>0.1341228398261004</v>
      </c>
      <c r="N15" s="115">
        <f>B15+D15+F15+H15+J15+L15</f>
        <v>24260894</v>
      </c>
      <c r="O15" s="121">
        <v>104877</v>
      </c>
      <c r="P15" s="116">
        <f t="shared" si="7"/>
        <v>4.3042758630539536E-3</v>
      </c>
      <c r="Q15" s="117">
        <f>N15+O15</f>
        <v>24365771</v>
      </c>
    </row>
    <row r="16" spans="1:17" ht="12.6" thickBot="1" x14ac:dyDescent="0.3">
      <c r="A16" s="122" t="s">
        <v>29</v>
      </c>
      <c r="B16" s="123">
        <f>SUM(B4:B15)</f>
        <v>65234178</v>
      </c>
      <c r="C16" s="124">
        <f>B16/Q16</f>
        <v>0.16141907832452027</v>
      </c>
      <c r="D16" s="125">
        <f t="shared" ref="D16:L16" si="9">SUM(D4:D15)</f>
        <v>20226792</v>
      </c>
      <c r="E16" s="124">
        <f>D16/Q16</f>
        <v>5.00502991254336E-2</v>
      </c>
      <c r="F16" s="126">
        <f t="shared" si="9"/>
        <v>32459781</v>
      </c>
      <c r="G16" s="127">
        <f>F16/Q16</f>
        <v>8.0320287497694459E-2</v>
      </c>
      <c r="H16" s="126">
        <f t="shared" si="9"/>
        <v>224968715</v>
      </c>
      <c r="I16" s="124">
        <f>H16/Q16</f>
        <v>0.55667510100536066</v>
      </c>
      <c r="J16" s="126">
        <f t="shared" si="9"/>
        <v>4997328</v>
      </c>
      <c r="K16" s="124">
        <f>J16/Q16</f>
        <v>1.2365666351238735E-2</v>
      </c>
      <c r="L16" s="126">
        <f t="shared" si="9"/>
        <v>50454835</v>
      </c>
      <c r="M16" s="124">
        <f>L16/Q16</f>
        <v>0.12484824998815416</v>
      </c>
      <c r="N16" s="126">
        <f>SUM(N4:N15)</f>
        <v>398341629</v>
      </c>
      <c r="O16" s="126">
        <f>SUM(O4:O15)</f>
        <v>5787664</v>
      </c>
      <c r="P16" s="128">
        <f>O16/Q16</f>
        <v>1.4321317707598098E-2</v>
      </c>
      <c r="Q16" s="129">
        <f>N16+O16</f>
        <v>404129293</v>
      </c>
    </row>
    <row r="19" spans="1:17" x14ac:dyDescent="0.25">
      <c r="A19" s="174" t="s">
        <v>30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7" x14ac:dyDescent="0.2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7" ht="24" x14ac:dyDescent="0.25">
      <c r="A21" s="105" t="s">
        <v>1</v>
      </c>
      <c r="B21" s="175" t="s">
        <v>2</v>
      </c>
      <c r="C21" s="176"/>
      <c r="D21" s="175" t="s">
        <v>3</v>
      </c>
      <c r="E21" s="176"/>
      <c r="F21" s="175" t="s">
        <v>4</v>
      </c>
      <c r="G21" s="176"/>
      <c r="H21" s="175" t="s">
        <v>5</v>
      </c>
      <c r="I21" s="176"/>
      <c r="J21" s="175" t="s">
        <v>6</v>
      </c>
      <c r="K21" s="176"/>
      <c r="L21" s="175" t="s">
        <v>7</v>
      </c>
      <c r="M21" s="176"/>
      <c r="N21" s="106" t="s">
        <v>8</v>
      </c>
      <c r="O21" s="147" t="s">
        <v>9</v>
      </c>
      <c r="P21" s="147"/>
      <c r="Q21" s="106" t="s">
        <v>11</v>
      </c>
    </row>
    <row r="22" spans="1:17" x14ac:dyDescent="0.25">
      <c r="A22" s="80">
        <v>42736</v>
      </c>
      <c r="B22" s="91">
        <v>6248547</v>
      </c>
      <c r="C22" s="81">
        <v>0.28096769248817605</v>
      </c>
      <c r="D22" s="91">
        <v>1587675</v>
      </c>
      <c r="E22" s="82">
        <v>7.139025779451845E-2</v>
      </c>
      <c r="F22" s="91">
        <v>3189252</v>
      </c>
      <c r="G22" s="82">
        <v>0.14340562297175655</v>
      </c>
      <c r="H22" s="91">
        <v>8354873</v>
      </c>
      <c r="I22" s="82">
        <v>0.37567923996438929</v>
      </c>
      <c r="J22" s="91">
        <v>364326</v>
      </c>
      <c r="K22" s="81">
        <v>1.6382022177867467E-2</v>
      </c>
      <c r="L22" s="91">
        <v>2362075</v>
      </c>
      <c r="M22" s="81">
        <v>0.10621137397766367</v>
      </c>
      <c r="N22" s="68">
        <v>22106748</v>
      </c>
      <c r="O22" s="91">
        <v>132631</v>
      </c>
      <c r="P22" s="82">
        <v>5.9637906256285299E-3</v>
      </c>
      <c r="Q22" s="92">
        <v>22239379</v>
      </c>
    </row>
    <row r="23" spans="1:17" x14ac:dyDescent="0.25">
      <c r="A23" s="80">
        <v>42767</v>
      </c>
      <c r="B23" s="91">
        <v>6085013</v>
      </c>
      <c r="C23" s="81">
        <v>0.25283827497102962</v>
      </c>
      <c r="D23" s="91">
        <v>2241299</v>
      </c>
      <c r="E23" s="82">
        <v>9.3128177845190091E-2</v>
      </c>
      <c r="F23" s="91">
        <v>3763660</v>
      </c>
      <c r="G23" s="82">
        <v>0.15638377468995798</v>
      </c>
      <c r="H23" s="91">
        <v>7829106</v>
      </c>
      <c r="I23" s="82">
        <v>0.32530705449689884</v>
      </c>
      <c r="J23" s="91">
        <v>499600</v>
      </c>
      <c r="K23" s="81">
        <v>2.0758871373902799E-2</v>
      </c>
      <c r="L23" s="91">
        <v>3555413</v>
      </c>
      <c r="M23" s="81">
        <v>0.14773090702182121</v>
      </c>
      <c r="N23" s="68">
        <v>23974091</v>
      </c>
      <c r="O23" s="91">
        <v>92728</v>
      </c>
      <c r="P23" s="82">
        <v>3.852939601199477E-3</v>
      </c>
      <c r="Q23" s="92">
        <v>24066819</v>
      </c>
    </row>
    <row r="24" spans="1:17" x14ac:dyDescent="0.25">
      <c r="A24" s="80">
        <v>42795</v>
      </c>
      <c r="B24" s="91">
        <v>8660858</v>
      </c>
      <c r="C24" s="81">
        <v>0.25417460235520212</v>
      </c>
      <c r="D24" s="91">
        <v>2820908</v>
      </c>
      <c r="E24" s="82">
        <v>8.2786621046160608E-2</v>
      </c>
      <c r="F24" s="91">
        <v>4212234</v>
      </c>
      <c r="G24" s="82">
        <v>0.12361857242978264</v>
      </c>
      <c r="H24" s="91">
        <v>13707486</v>
      </c>
      <c r="I24" s="82">
        <v>0.40228055965581005</v>
      </c>
      <c r="J24" s="91">
        <v>475986</v>
      </c>
      <c r="K24" s="81">
        <v>1.3969003103000099E-2</v>
      </c>
      <c r="L24" s="91">
        <v>3961741</v>
      </c>
      <c r="M24" s="81">
        <v>0.11626722702407784</v>
      </c>
      <c r="N24" s="68">
        <v>33839213</v>
      </c>
      <c r="O24" s="91">
        <v>235230</v>
      </c>
      <c r="P24" s="82">
        <v>6.903414385966632E-3</v>
      </c>
      <c r="Q24" s="92">
        <v>34074443</v>
      </c>
    </row>
    <row r="25" spans="1:17" x14ac:dyDescent="0.25">
      <c r="A25" s="80">
        <v>42826</v>
      </c>
      <c r="B25" s="93">
        <v>6028411</v>
      </c>
      <c r="C25" s="81">
        <v>0.21732403667089484</v>
      </c>
      <c r="D25" s="91">
        <v>2042747</v>
      </c>
      <c r="E25" s="82">
        <v>7.3640968397370457E-2</v>
      </c>
      <c r="F25" s="91">
        <v>3423494</v>
      </c>
      <c r="G25" s="82">
        <v>0.12341685654786784</v>
      </c>
      <c r="H25" s="91">
        <v>12472867</v>
      </c>
      <c r="I25" s="82">
        <v>0.44964648317760586</v>
      </c>
      <c r="J25" s="91">
        <v>317320</v>
      </c>
      <c r="K25" s="81">
        <v>1.1439376531628045E-2</v>
      </c>
      <c r="L25" s="91">
        <v>3327950</v>
      </c>
      <c r="M25" s="81">
        <v>0.11997249819876324</v>
      </c>
      <c r="N25" s="68">
        <v>27612789</v>
      </c>
      <c r="O25" s="91">
        <v>126485</v>
      </c>
      <c r="P25" s="82">
        <v>4.5597804758696998E-3</v>
      </c>
      <c r="Q25" s="92">
        <v>27739274</v>
      </c>
    </row>
    <row r="26" spans="1:17" x14ac:dyDescent="0.25">
      <c r="A26" s="80">
        <v>42856</v>
      </c>
      <c r="B26" s="93">
        <v>6027167</v>
      </c>
      <c r="C26" s="81">
        <v>0.14865371975586739</v>
      </c>
      <c r="D26" s="94">
        <v>2028057</v>
      </c>
      <c r="E26" s="82">
        <v>5.0019887772634331E-2</v>
      </c>
      <c r="F26" s="91">
        <v>4634202</v>
      </c>
      <c r="G26" s="82">
        <v>0.11429770660080933</v>
      </c>
      <c r="H26" s="91">
        <v>18094816</v>
      </c>
      <c r="I26" s="82">
        <v>0.44628955970491363</v>
      </c>
      <c r="J26" s="91">
        <v>240679</v>
      </c>
      <c r="K26" s="81">
        <v>5.9360937928420445E-3</v>
      </c>
      <c r="L26" s="91">
        <v>9319100</v>
      </c>
      <c r="M26" s="81">
        <v>0.22984577659402897</v>
      </c>
      <c r="N26" s="68">
        <v>40344021</v>
      </c>
      <c r="O26" s="91">
        <v>200992</v>
      </c>
      <c r="P26" s="82">
        <v>4.9572557789043011E-3</v>
      </c>
      <c r="Q26" s="92">
        <v>40545013</v>
      </c>
    </row>
    <row r="27" spans="1:17" x14ac:dyDescent="0.25">
      <c r="A27" s="80">
        <v>42887</v>
      </c>
      <c r="B27" s="93">
        <v>4027126</v>
      </c>
      <c r="C27" s="81">
        <v>0.11688106526487303</v>
      </c>
      <c r="D27" s="94">
        <v>2072671</v>
      </c>
      <c r="E27" s="82">
        <v>6.0156050350450831E-2</v>
      </c>
      <c r="F27" s="91">
        <v>2302769</v>
      </c>
      <c r="G27" s="82">
        <v>6.6834286729277007E-2</v>
      </c>
      <c r="H27" s="91">
        <v>22579190</v>
      </c>
      <c r="I27" s="82">
        <v>0.65532585273417532</v>
      </c>
      <c r="J27" s="91">
        <v>191742</v>
      </c>
      <c r="K27" s="81">
        <v>5.5650131672108803E-3</v>
      </c>
      <c r="L27" s="91">
        <v>2735490</v>
      </c>
      <c r="M27" s="81">
        <v>7.9393340367648668E-2</v>
      </c>
      <c r="N27" s="68">
        <v>33908988</v>
      </c>
      <c r="O27" s="91">
        <v>545917</v>
      </c>
      <c r="P27" s="82">
        <v>1.5844391386364294E-2</v>
      </c>
      <c r="Q27" s="92">
        <v>34454905</v>
      </c>
    </row>
    <row r="28" spans="1:17" x14ac:dyDescent="0.25">
      <c r="A28" s="80">
        <v>42917</v>
      </c>
      <c r="B28" s="93">
        <v>4857958</v>
      </c>
      <c r="C28" s="81">
        <v>0.14272370179948587</v>
      </c>
      <c r="D28" s="94">
        <v>1228470</v>
      </c>
      <c r="E28" s="82">
        <v>3.6091663606316562E-2</v>
      </c>
      <c r="F28" s="91">
        <v>2058780</v>
      </c>
      <c r="G28" s="82">
        <v>6.048564083731179E-2</v>
      </c>
      <c r="H28" s="91">
        <v>21401722</v>
      </c>
      <c r="I28" s="82">
        <v>0.62876891663606316</v>
      </c>
      <c r="J28" s="91">
        <v>252148</v>
      </c>
      <c r="K28" s="81">
        <v>7.4079471171502017E-3</v>
      </c>
      <c r="L28" s="94">
        <v>2235865</v>
      </c>
      <c r="M28" s="81">
        <v>6.5688284979801684E-2</v>
      </c>
      <c r="N28" s="68">
        <v>32034943</v>
      </c>
      <c r="O28" s="91">
        <v>2002557</v>
      </c>
      <c r="P28" s="82">
        <v>5.8833845023870728E-2</v>
      </c>
      <c r="Q28" s="92">
        <v>34037500</v>
      </c>
    </row>
    <row r="29" spans="1:17" x14ac:dyDescent="0.25">
      <c r="A29" s="80">
        <v>42948</v>
      </c>
      <c r="B29" s="93">
        <v>5409301</v>
      </c>
      <c r="C29" s="81">
        <v>0.10179671459741056</v>
      </c>
      <c r="D29" s="95">
        <v>1704398</v>
      </c>
      <c r="E29" s="82">
        <v>3.2074775791991861E-2</v>
      </c>
      <c r="F29" s="96">
        <v>3093921</v>
      </c>
      <c r="G29" s="82">
        <v>5.8223972565759438E-2</v>
      </c>
      <c r="H29" s="91">
        <v>38107110</v>
      </c>
      <c r="I29" s="82">
        <v>0.71713121543839586</v>
      </c>
      <c r="J29" s="91">
        <v>445602</v>
      </c>
      <c r="K29" s="81">
        <v>8.3857081752402654E-3</v>
      </c>
      <c r="L29" s="94">
        <v>2614179</v>
      </c>
      <c r="M29" s="81">
        <v>4.9195789542779027E-2</v>
      </c>
      <c r="N29" s="68">
        <v>51374511</v>
      </c>
      <c r="O29" s="91">
        <v>1763756</v>
      </c>
      <c r="P29" s="82">
        <v>3.3191823888423011E-2</v>
      </c>
      <c r="Q29" s="92">
        <v>53138267</v>
      </c>
    </row>
    <row r="30" spans="1:17" x14ac:dyDescent="0.25">
      <c r="A30" s="80">
        <v>42979</v>
      </c>
      <c r="B30" s="91">
        <v>6799304</v>
      </c>
      <c r="C30" s="81">
        <v>0.14915480565322112</v>
      </c>
      <c r="D30" s="94">
        <v>1714153</v>
      </c>
      <c r="E30" s="82">
        <v>3.760298959641839E-2</v>
      </c>
      <c r="F30" s="91">
        <v>3816422</v>
      </c>
      <c r="G30" s="82">
        <v>8.3719992767006368E-2</v>
      </c>
      <c r="H30" s="91">
        <v>28788119</v>
      </c>
      <c r="I30" s="82">
        <v>0.63151850462441483</v>
      </c>
      <c r="J30" s="91">
        <v>614238</v>
      </c>
      <c r="K30" s="81">
        <v>1.3474401132060464E-2</v>
      </c>
      <c r="L30" s="94">
        <v>3117712</v>
      </c>
      <c r="M30" s="81">
        <v>6.8392548331816808E-2</v>
      </c>
      <c r="N30" s="68">
        <v>44849948</v>
      </c>
      <c r="O30" s="91">
        <v>735603</v>
      </c>
      <c r="P30" s="82">
        <v>1.6136757895061967E-2</v>
      </c>
      <c r="Q30" s="92">
        <v>45585551</v>
      </c>
    </row>
    <row r="31" spans="1:17" x14ac:dyDescent="0.25">
      <c r="A31" s="80">
        <v>43009</v>
      </c>
      <c r="B31" s="91">
        <v>9744299</v>
      </c>
      <c r="C31" s="81">
        <v>0.24356982519427059</v>
      </c>
      <c r="D31" s="94">
        <v>3209650</v>
      </c>
      <c r="E31" s="82">
        <v>8.0228848625723673E-2</v>
      </c>
      <c r="F31" s="91">
        <v>4673051</v>
      </c>
      <c r="G31" s="82">
        <v>0.11680821936949096</v>
      </c>
      <c r="H31" s="91">
        <v>18473029</v>
      </c>
      <c r="I31" s="82">
        <v>0.46175434932145365</v>
      </c>
      <c r="J31" s="91">
        <v>562219</v>
      </c>
      <c r="K31" s="81">
        <v>1.4053302710733488E-2</v>
      </c>
      <c r="L31" s="94">
        <v>2866755</v>
      </c>
      <c r="M31" s="81">
        <v>7.1657798495797509E-2</v>
      </c>
      <c r="N31" s="68">
        <v>39529003</v>
      </c>
      <c r="O31" s="91">
        <v>477180</v>
      </c>
      <c r="P31" s="82">
        <v>1.1927656282530128E-2</v>
      </c>
      <c r="Q31" s="92">
        <v>40006183</v>
      </c>
    </row>
    <row r="32" spans="1:17" ht="12.6" thickBot="1" x14ac:dyDescent="0.3">
      <c r="A32" s="80">
        <v>43040</v>
      </c>
      <c r="B32" s="97">
        <v>6243881</v>
      </c>
      <c r="C32" s="81">
        <v>0.24020548655329527</v>
      </c>
      <c r="D32" s="98">
        <v>2199880</v>
      </c>
      <c r="E32" s="82">
        <v>8.4630576040584882E-2</v>
      </c>
      <c r="F32" s="97">
        <v>4009210</v>
      </c>
      <c r="G32" s="82">
        <v>0.15423648188431793</v>
      </c>
      <c r="H32" s="97">
        <v>9492299</v>
      </c>
      <c r="I32" s="82">
        <v>0.36517388781182059</v>
      </c>
      <c r="J32" s="97">
        <v>446015</v>
      </c>
      <c r="K32" s="81">
        <v>1.7158438811544933E-2</v>
      </c>
      <c r="L32" s="98">
        <v>3434532</v>
      </c>
      <c r="M32" s="81">
        <v>0.13212830772124937</v>
      </c>
      <c r="N32" s="68">
        <v>25825817</v>
      </c>
      <c r="O32" s="97">
        <v>168098</v>
      </c>
      <c r="P32" s="82">
        <v>6.4668211771870456E-3</v>
      </c>
      <c r="Q32" s="92">
        <v>25993915</v>
      </c>
    </row>
    <row r="33" spans="1:17" ht="12.6" thickTop="1" x14ac:dyDescent="0.25">
      <c r="A33" s="80">
        <v>43070</v>
      </c>
      <c r="B33" s="99">
        <v>7489941</v>
      </c>
      <c r="C33" s="81">
        <v>0.28965932430571417</v>
      </c>
      <c r="D33" s="94">
        <v>2222474</v>
      </c>
      <c r="E33" s="82">
        <v>8.5949985070245261E-2</v>
      </c>
      <c r="F33" s="91">
        <v>2690514</v>
      </c>
      <c r="G33" s="82">
        <v>0.10405054823196395</v>
      </c>
      <c r="H33" s="91">
        <v>10203493</v>
      </c>
      <c r="I33" s="82">
        <v>0.39460082368313509</v>
      </c>
      <c r="J33" s="91">
        <v>345311</v>
      </c>
      <c r="K33" s="81">
        <v>1.3354250845945312E-2</v>
      </c>
      <c r="L33" s="94">
        <v>2698760</v>
      </c>
      <c r="M33" s="81">
        <v>0.10436944671036651</v>
      </c>
      <c r="N33" s="68">
        <v>25650493</v>
      </c>
      <c r="O33" s="130">
        <v>207266</v>
      </c>
      <c r="P33" s="82">
        <v>8.0156211526296612E-3</v>
      </c>
      <c r="Q33" s="92">
        <v>25857759</v>
      </c>
    </row>
    <row r="34" spans="1:17" x14ac:dyDescent="0.25">
      <c r="A34" s="100" t="s">
        <v>29</v>
      </c>
      <c r="B34" s="101">
        <v>77621806</v>
      </c>
      <c r="C34" s="102">
        <v>0.19037130241902192</v>
      </c>
      <c r="D34" s="103">
        <v>25072382</v>
      </c>
      <c r="E34" s="104">
        <v>6.1491251776430479E-2</v>
      </c>
      <c r="F34" s="68">
        <v>41867509</v>
      </c>
      <c r="G34" s="104">
        <v>0.10268212797535427</v>
      </c>
      <c r="H34" s="68">
        <v>209504110</v>
      </c>
      <c r="I34" s="104">
        <v>0.51381914874330592</v>
      </c>
      <c r="J34" s="68">
        <v>4755186</v>
      </c>
      <c r="K34" s="104">
        <v>1.1662327878131297E-2</v>
      </c>
      <c r="L34" s="103">
        <v>42229572</v>
      </c>
      <c r="M34" s="104">
        <v>0.10357010531599666</v>
      </c>
      <c r="N34" s="68">
        <v>401050565</v>
      </c>
      <c r="O34" s="68">
        <v>6688443</v>
      </c>
      <c r="P34" s="104">
        <v>1.6403735891759468E-2</v>
      </c>
      <c r="Q34" s="68">
        <v>407739008</v>
      </c>
    </row>
    <row r="36" spans="1:17" ht="12.6" thickBot="1" x14ac:dyDescent="0.3"/>
    <row r="37" spans="1:17" x14ac:dyDescent="0.25">
      <c r="A37" s="161" t="s">
        <v>31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3"/>
    </row>
    <row r="38" spans="1:17" ht="12.6" thickBot="1" x14ac:dyDescent="0.3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ht="24.6" thickBot="1" x14ac:dyDescent="0.3">
      <c r="A39" s="7" t="s">
        <v>1</v>
      </c>
      <c r="B39" s="167" t="s">
        <v>2</v>
      </c>
      <c r="C39" s="168"/>
      <c r="D39" s="167" t="s">
        <v>3</v>
      </c>
      <c r="E39" s="168"/>
      <c r="F39" s="167" t="s">
        <v>4</v>
      </c>
      <c r="G39" s="168"/>
      <c r="H39" s="167" t="s">
        <v>5</v>
      </c>
      <c r="I39" s="168"/>
      <c r="J39" s="167" t="s">
        <v>6</v>
      </c>
      <c r="K39" s="168"/>
      <c r="L39" s="167" t="s">
        <v>7</v>
      </c>
      <c r="M39" s="168"/>
      <c r="N39" s="8" t="s">
        <v>8</v>
      </c>
      <c r="O39" s="149" t="s">
        <v>9</v>
      </c>
      <c r="P39" s="149"/>
      <c r="Q39" s="8" t="s">
        <v>11</v>
      </c>
    </row>
    <row r="40" spans="1:17" ht="12.6" thickBot="1" x14ac:dyDescent="0.3">
      <c r="A40" s="9">
        <v>43101</v>
      </c>
      <c r="B40" s="10">
        <v>7610463</v>
      </c>
      <c r="C40" s="11">
        <f>B40/Q40</f>
        <v>0.29092941476399509</v>
      </c>
      <c r="D40" s="12">
        <v>2096577</v>
      </c>
      <c r="E40" s="13">
        <f>D40/Q40</f>
        <v>8.0147018600268155E-2</v>
      </c>
      <c r="F40" s="10">
        <v>3660010</v>
      </c>
      <c r="G40" s="13">
        <f>F40/Q40</f>
        <v>0.13991324408651218</v>
      </c>
      <c r="H40" s="10">
        <v>7944586</v>
      </c>
      <c r="I40" s="13">
        <f>H40/Q40</f>
        <v>0.30370212108280781</v>
      </c>
      <c r="J40" s="10">
        <v>372697</v>
      </c>
      <c r="K40" s="11">
        <f>J40/Q40</f>
        <v>1.4247296136161056E-2</v>
      </c>
      <c r="L40" s="10">
        <v>4363469</v>
      </c>
      <c r="M40" s="11">
        <f>L40/Q40</f>
        <v>0.16680476371947869</v>
      </c>
      <c r="N40" s="14">
        <f t="shared" ref="N40:N51" si="10">B40+D40+F40+H40+J40+L40</f>
        <v>26047802</v>
      </c>
      <c r="O40" s="10">
        <v>111337</v>
      </c>
      <c r="P40" s="15">
        <f>O40/Q40</f>
        <v>4.2561416107770216E-3</v>
      </c>
      <c r="Q40" s="16">
        <f t="shared" ref="Q40:Q51" si="11">N40+O40</f>
        <v>26159139</v>
      </c>
    </row>
    <row r="41" spans="1:17" ht="12.6" thickBot="1" x14ac:dyDescent="0.3">
      <c r="A41" s="9">
        <v>43132</v>
      </c>
      <c r="B41" s="17">
        <v>7608172</v>
      </c>
      <c r="C41" s="11">
        <f t="shared" ref="C41:C51" si="12">B41/Q41</f>
        <v>0.29589400731341042</v>
      </c>
      <c r="D41" s="18">
        <v>3094754</v>
      </c>
      <c r="E41" s="13">
        <f t="shared" ref="E41:E51" si="13">D41/Q41</f>
        <v>0.1203599448999321</v>
      </c>
      <c r="F41" s="17">
        <v>3737258</v>
      </c>
      <c r="G41" s="13">
        <f t="shared" ref="G41:G51" si="14">F41/Q41</f>
        <v>0.14534795559092273</v>
      </c>
      <c r="H41" s="17">
        <v>6936287</v>
      </c>
      <c r="I41" s="13">
        <f t="shared" ref="I41:I51" si="15">H41/Q41</f>
        <v>0.26976332242566464</v>
      </c>
      <c r="J41" s="17">
        <v>388989</v>
      </c>
      <c r="K41" s="11">
        <f t="shared" ref="K41:K51" si="16">J41/Q41</f>
        <v>1.5128405878683632E-2</v>
      </c>
      <c r="L41" s="17">
        <v>3842702</v>
      </c>
      <c r="M41" s="11">
        <f t="shared" ref="M41:M51" si="17">L41/Q41</f>
        <v>0.1494488418099981</v>
      </c>
      <c r="N41" s="14">
        <f t="shared" si="10"/>
        <v>25608162</v>
      </c>
      <c r="O41" s="17">
        <v>104329</v>
      </c>
      <c r="P41" s="15">
        <f>O41/Q41</f>
        <v>4.0575220813883804E-3</v>
      </c>
      <c r="Q41" s="16">
        <f t="shared" si="11"/>
        <v>25712491</v>
      </c>
    </row>
    <row r="42" spans="1:17" ht="12.6" thickBot="1" x14ac:dyDescent="0.3">
      <c r="A42" s="9">
        <v>43160</v>
      </c>
      <c r="B42" s="17">
        <v>9837471</v>
      </c>
      <c r="C42" s="11">
        <f t="shared" si="12"/>
        <v>0.29568893726663048</v>
      </c>
      <c r="D42" s="18">
        <v>2774380</v>
      </c>
      <c r="E42" s="13">
        <f t="shared" si="13"/>
        <v>8.3390687888563464E-2</v>
      </c>
      <c r="F42" s="17">
        <v>6130229</v>
      </c>
      <c r="G42" s="13">
        <f t="shared" si="14"/>
        <v>0.18425883016184536</v>
      </c>
      <c r="H42" s="17">
        <v>8584033</v>
      </c>
      <c r="I42" s="13">
        <f t="shared" si="15"/>
        <v>0.25801383254209193</v>
      </c>
      <c r="J42" s="17">
        <v>411478</v>
      </c>
      <c r="K42" s="11">
        <f t="shared" si="16"/>
        <v>1.2367964543793682E-2</v>
      </c>
      <c r="L42" s="17">
        <v>5264068</v>
      </c>
      <c r="M42" s="11">
        <f t="shared" si="17"/>
        <v>0.15822427050806828</v>
      </c>
      <c r="N42" s="14">
        <f t="shared" si="10"/>
        <v>33001659</v>
      </c>
      <c r="O42" s="17">
        <v>268003</v>
      </c>
      <c r="P42" s="15">
        <f t="shared" ref="P42:P52" si="18">O42/Q42</f>
        <v>8.0554770890067951E-3</v>
      </c>
      <c r="Q42" s="16">
        <f t="shared" si="11"/>
        <v>33269662</v>
      </c>
    </row>
    <row r="43" spans="1:17" ht="12.6" thickBot="1" x14ac:dyDescent="0.3">
      <c r="A43" s="9">
        <v>43191</v>
      </c>
      <c r="B43" s="19">
        <v>6784317</v>
      </c>
      <c r="C43" s="11">
        <f t="shared" si="12"/>
        <v>0.24117219138707133</v>
      </c>
      <c r="D43" s="18">
        <v>1846764</v>
      </c>
      <c r="E43" s="13">
        <f t="shared" si="13"/>
        <v>6.5649662428031205E-2</v>
      </c>
      <c r="F43" s="17">
        <v>4489555</v>
      </c>
      <c r="G43" s="13">
        <f t="shared" si="14"/>
        <v>0.15959687875769704</v>
      </c>
      <c r="H43" s="17">
        <v>6644347</v>
      </c>
      <c r="I43" s="13">
        <f t="shared" si="15"/>
        <v>0.23619646993589968</v>
      </c>
      <c r="J43" s="17">
        <v>335582</v>
      </c>
      <c r="K43" s="11">
        <f t="shared" si="16"/>
        <v>1.1929431706987773E-2</v>
      </c>
      <c r="L43" s="17">
        <v>7916831</v>
      </c>
      <c r="M43" s="11">
        <f t="shared" si="17"/>
        <v>0.28143134837465572</v>
      </c>
      <c r="N43" s="14">
        <f t="shared" si="10"/>
        <v>28017396</v>
      </c>
      <c r="O43" s="17">
        <v>113198</v>
      </c>
      <c r="P43" s="15">
        <f t="shared" si="18"/>
        <v>4.0240174096572582E-3</v>
      </c>
      <c r="Q43" s="16">
        <f t="shared" si="11"/>
        <v>28130594</v>
      </c>
    </row>
    <row r="44" spans="1:17" ht="12.6" thickBot="1" x14ac:dyDescent="0.3">
      <c r="A44" s="9">
        <v>43221</v>
      </c>
      <c r="B44" s="19">
        <v>5564666</v>
      </c>
      <c r="C44" s="11">
        <f t="shared" si="12"/>
        <v>0.21686330509537374</v>
      </c>
      <c r="D44" s="18">
        <v>1500266</v>
      </c>
      <c r="E44" s="13">
        <f t="shared" si="13"/>
        <v>5.8467595949553128E-2</v>
      </c>
      <c r="F44" s="17">
        <v>4750860</v>
      </c>
      <c r="G44" s="13">
        <f t="shared" si="14"/>
        <v>0.18514807566984384</v>
      </c>
      <c r="H44" s="17">
        <v>6724350</v>
      </c>
      <c r="I44" s="13">
        <f t="shared" si="15"/>
        <v>0.26205791427878627</v>
      </c>
      <c r="J44" s="17">
        <v>283305</v>
      </c>
      <c r="K44" s="11">
        <f t="shared" si="16"/>
        <v>1.1040816942121029E-2</v>
      </c>
      <c r="L44" s="17">
        <v>6196140</v>
      </c>
      <c r="M44" s="11">
        <f t="shared" si="17"/>
        <v>0.24147278547061929</v>
      </c>
      <c r="N44" s="14">
        <f t="shared" si="10"/>
        <v>25019587</v>
      </c>
      <c r="O44" s="17">
        <v>640199</v>
      </c>
      <c r="P44" s="15">
        <f t="shared" si="18"/>
        <v>2.4949506593702691E-2</v>
      </c>
      <c r="Q44" s="16">
        <f t="shared" si="11"/>
        <v>25659786</v>
      </c>
    </row>
    <row r="45" spans="1:17" ht="12.6" thickBot="1" x14ac:dyDescent="0.3">
      <c r="A45" s="9">
        <v>43252</v>
      </c>
      <c r="B45" s="19">
        <v>3748957</v>
      </c>
      <c r="C45" s="11">
        <f t="shared" si="12"/>
        <v>0.11312932985296971</v>
      </c>
      <c r="D45" s="18">
        <v>1451279</v>
      </c>
      <c r="E45" s="13">
        <f t="shared" si="13"/>
        <v>4.3794106120632496E-2</v>
      </c>
      <c r="F45" s="17">
        <v>1621702</v>
      </c>
      <c r="G45" s="13">
        <f t="shared" si="14"/>
        <v>4.8936827091167139E-2</v>
      </c>
      <c r="H45" s="17">
        <v>23246725</v>
      </c>
      <c r="I45" s="13">
        <f t="shared" si="15"/>
        <v>0.70149815549398875</v>
      </c>
      <c r="J45" s="17">
        <v>224341</v>
      </c>
      <c r="K45" s="11">
        <f t="shared" si="16"/>
        <v>6.7697620934422768E-3</v>
      </c>
      <c r="L45" s="17">
        <v>2099981</v>
      </c>
      <c r="M45" s="11">
        <f t="shared" si="17"/>
        <v>6.3369476692842625E-2</v>
      </c>
      <c r="N45" s="14">
        <f t="shared" si="10"/>
        <v>32392985</v>
      </c>
      <c r="O45" s="17">
        <v>745698</v>
      </c>
      <c r="P45" s="15">
        <f t="shared" si="18"/>
        <v>2.2502342654957048E-2</v>
      </c>
      <c r="Q45" s="16">
        <f t="shared" si="11"/>
        <v>33138683</v>
      </c>
    </row>
    <row r="46" spans="1:17" ht="13.5" customHeight="1" thickBot="1" x14ac:dyDescent="0.3">
      <c r="A46" s="9">
        <v>43282</v>
      </c>
      <c r="B46" s="19">
        <v>3830887</v>
      </c>
      <c r="C46" s="11">
        <f t="shared" si="12"/>
        <v>8.9534766807522342E-2</v>
      </c>
      <c r="D46" s="18">
        <v>1720395</v>
      </c>
      <c r="E46" s="13">
        <f t="shared" si="13"/>
        <v>4.02087467319781E-2</v>
      </c>
      <c r="F46" s="17">
        <v>2319129</v>
      </c>
      <c r="G46" s="13">
        <f t="shared" si="14"/>
        <v>5.4202244600679288E-2</v>
      </c>
      <c r="H46" s="17">
        <v>31458552</v>
      </c>
      <c r="I46" s="13">
        <f t="shared" si="15"/>
        <v>0.73524333070182324</v>
      </c>
      <c r="J46" s="17">
        <v>351459</v>
      </c>
      <c r="K46" s="11">
        <f t="shared" si="16"/>
        <v>8.2142333113466911E-3</v>
      </c>
      <c r="L46" s="17">
        <v>2071097</v>
      </c>
      <c r="M46" s="11">
        <f t="shared" si="17"/>
        <v>4.8405287582421276E-2</v>
      </c>
      <c r="N46" s="14">
        <f t="shared" si="10"/>
        <v>41751519</v>
      </c>
      <c r="O46" s="17">
        <v>1035067</v>
      </c>
      <c r="P46" s="15">
        <f t="shared" si="18"/>
        <v>2.4191390264229073E-2</v>
      </c>
      <c r="Q46" s="16">
        <f t="shared" si="11"/>
        <v>42786586</v>
      </c>
    </row>
    <row r="47" spans="1:17" ht="12.6" thickBot="1" x14ac:dyDescent="0.3">
      <c r="A47" s="9">
        <v>43313</v>
      </c>
      <c r="B47" s="19">
        <v>3444748</v>
      </c>
      <c r="C47" s="11">
        <f t="shared" si="12"/>
        <v>7.125999515231092E-2</v>
      </c>
      <c r="D47" s="18">
        <v>1108055</v>
      </c>
      <c r="E47" s="13">
        <f t="shared" si="13"/>
        <v>2.2921849124665689E-2</v>
      </c>
      <c r="F47" s="17">
        <v>1553205</v>
      </c>
      <c r="G47" s="13">
        <f t="shared" si="14"/>
        <v>3.2130472467229845E-2</v>
      </c>
      <c r="H47" s="17">
        <v>38734958</v>
      </c>
      <c r="I47" s="13">
        <f t="shared" si="15"/>
        <v>0.80129313357754095</v>
      </c>
      <c r="J47" s="17">
        <v>281419</v>
      </c>
      <c r="K47" s="11">
        <f t="shared" si="16"/>
        <v>5.821591761071691E-3</v>
      </c>
      <c r="L47" s="17">
        <v>1938510</v>
      </c>
      <c r="M47" s="11">
        <f t="shared" si="17"/>
        <v>4.0101108470839156E-2</v>
      </c>
      <c r="N47" s="14">
        <f t="shared" si="10"/>
        <v>47060895</v>
      </c>
      <c r="O47" s="17">
        <v>1279664</v>
      </c>
      <c r="P47" s="15">
        <f t="shared" si="18"/>
        <v>2.6471849446341737E-2</v>
      </c>
      <c r="Q47" s="16">
        <f t="shared" si="11"/>
        <v>48340559</v>
      </c>
    </row>
    <row r="48" spans="1:17" ht="12.6" thickBot="1" x14ac:dyDescent="0.3">
      <c r="A48" s="9">
        <v>43344</v>
      </c>
      <c r="B48" s="17">
        <v>5716493</v>
      </c>
      <c r="C48" s="11">
        <f t="shared" si="12"/>
        <v>0.10772880951557594</v>
      </c>
      <c r="D48" s="18">
        <v>2056120</v>
      </c>
      <c r="E48" s="13">
        <f t="shared" si="13"/>
        <v>3.8748120538443065E-2</v>
      </c>
      <c r="F48" s="17">
        <v>2257152</v>
      </c>
      <c r="G48" s="13">
        <f t="shared" si="14"/>
        <v>4.2536621291358399E-2</v>
      </c>
      <c r="H48" s="17">
        <v>39495967</v>
      </c>
      <c r="I48" s="13">
        <f t="shared" si="15"/>
        <v>0.74431185441431891</v>
      </c>
      <c r="J48" s="17">
        <v>641525</v>
      </c>
      <c r="K48" s="11">
        <f t="shared" si="16"/>
        <v>1.2089706840274248E-2</v>
      </c>
      <c r="L48" s="17">
        <v>2133424</v>
      </c>
      <c r="M48" s="11">
        <f t="shared" si="17"/>
        <v>4.0204934688445888E-2</v>
      </c>
      <c r="N48" s="14">
        <f t="shared" si="10"/>
        <v>52300681</v>
      </c>
      <c r="O48" s="17">
        <v>763054</v>
      </c>
      <c r="P48" s="15">
        <f t="shared" si="18"/>
        <v>1.4379952711583533E-2</v>
      </c>
      <c r="Q48" s="16">
        <f t="shared" si="11"/>
        <v>53063735</v>
      </c>
    </row>
    <row r="49" spans="1:17" ht="12.6" thickBot="1" x14ac:dyDescent="0.3">
      <c r="A49" s="9">
        <v>43374</v>
      </c>
      <c r="B49" s="17">
        <v>8065888</v>
      </c>
      <c r="C49" s="11">
        <f t="shared" si="12"/>
        <v>0.1916541786371008</v>
      </c>
      <c r="D49" s="18">
        <v>2908142</v>
      </c>
      <c r="E49" s="13">
        <f t="shared" si="13"/>
        <v>6.9100583391445008E-2</v>
      </c>
      <c r="F49" s="17">
        <v>4122958</v>
      </c>
      <c r="G49" s="13">
        <f t="shared" si="14"/>
        <v>9.7965918823229858E-2</v>
      </c>
      <c r="H49" s="17">
        <v>22940868</v>
      </c>
      <c r="I49" s="13">
        <f t="shared" si="15"/>
        <v>0.54509971050455319</v>
      </c>
      <c r="J49" s="17">
        <v>552989</v>
      </c>
      <c r="K49" s="11">
        <f t="shared" si="16"/>
        <v>1.3139613715235289E-2</v>
      </c>
      <c r="L49" s="17">
        <v>3007626</v>
      </c>
      <c r="M49" s="11">
        <f t="shared" si="17"/>
        <v>7.1464430286856062E-2</v>
      </c>
      <c r="N49" s="14">
        <f t="shared" si="10"/>
        <v>41598471</v>
      </c>
      <c r="O49" s="17">
        <v>487165</v>
      </c>
      <c r="P49" s="15">
        <f t="shared" si="18"/>
        <v>1.157556464157985E-2</v>
      </c>
      <c r="Q49" s="16">
        <f t="shared" si="11"/>
        <v>42085636</v>
      </c>
    </row>
    <row r="50" spans="1:17" ht="12.6" thickBot="1" x14ac:dyDescent="0.3">
      <c r="A50" s="9">
        <v>43405</v>
      </c>
      <c r="B50" s="17">
        <v>6798505</v>
      </c>
      <c r="C50" s="11">
        <f t="shared" si="12"/>
        <v>0.22983603948153275</v>
      </c>
      <c r="D50" s="18">
        <v>2192336</v>
      </c>
      <c r="E50" s="13">
        <f t="shared" si="13"/>
        <v>7.4115974534516862E-2</v>
      </c>
      <c r="F50" s="17">
        <v>2957505</v>
      </c>
      <c r="G50" s="13">
        <f t="shared" si="14"/>
        <v>9.9983928223459487E-2</v>
      </c>
      <c r="H50" s="17">
        <v>13670695</v>
      </c>
      <c r="I50" s="13">
        <f t="shared" si="15"/>
        <v>0.46216313671314385</v>
      </c>
      <c r="J50" s="17">
        <v>322054</v>
      </c>
      <c r="K50" s="11">
        <f t="shared" si="16"/>
        <v>1.0887631304115471E-2</v>
      </c>
      <c r="L50" s="17">
        <v>3401216</v>
      </c>
      <c r="M50" s="11">
        <f t="shared" si="17"/>
        <v>0.11498439949094998</v>
      </c>
      <c r="N50" s="14">
        <f t="shared" si="10"/>
        <v>29342311</v>
      </c>
      <c r="O50" s="17">
        <v>237493</v>
      </c>
      <c r="P50" s="15">
        <f t="shared" si="18"/>
        <v>8.02889025228159E-3</v>
      </c>
      <c r="Q50" s="16">
        <f t="shared" si="11"/>
        <v>29579804</v>
      </c>
    </row>
    <row r="51" spans="1:17" ht="12.6" thickBot="1" x14ac:dyDescent="0.3">
      <c r="A51" s="9">
        <v>43435</v>
      </c>
      <c r="B51" s="20">
        <v>5473722</v>
      </c>
      <c r="C51" s="11">
        <f t="shared" si="12"/>
        <v>0.2409778191412319</v>
      </c>
      <c r="D51" s="21">
        <v>1970583</v>
      </c>
      <c r="E51" s="13">
        <f t="shared" si="13"/>
        <v>8.6753911465870234E-2</v>
      </c>
      <c r="F51" s="22">
        <v>3673832</v>
      </c>
      <c r="G51" s="13">
        <f t="shared" si="14"/>
        <v>0.1617385799372475</v>
      </c>
      <c r="H51" s="22">
        <v>8989019</v>
      </c>
      <c r="I51" s="13">
        <f t="shared" si="15"/>
        <v>0.39573697656532375</v>
      </c>
      <c r="J51" s="22">
        <v>295170</v>
      </c>
      <c r="K51" s="11">
        <f t="shared" si="16"/>
        <v>1.2994708696553718E-2</v>
      </c>
      <c r="L51" s="22">
        <v>2196032</v>
      </c>
      <c r="M51" s="11">
        <f t="shared" si="17"/>
        <v>9.6679188699089535E-2</v>
      </c>
      <c r="N51" s="14">
        <f t="shared" si="10"/>
        <v>22598358</v>
      </c>
      <c r="O51" s="23">
        <v>116272</v>
      </c>
      <c r="P51" s="15">
        <f t="shared" si="18"/>
        <v>5.1188154946833824E-3</v>
      </c>
      <c r="Q51" s="16">
        <f t="shared" si="11"/>
        <v>22714630</v>
      </c>
    </row>
    <row r="52" spans="1:17" ht="12.6" thickBot="1" x14ac:dyDescent="0.3">
      <c r="A52" s="24" t="s">
        <v>29</v>
      </c>
      <c r="B52" s="25">
        <f>SUM(B40:B51)</f>
        <v>74484289</v>
      </c>
      <c r="C52" s="26">
        <f>B52/Q52</f>
        <v>0.18138528222337497</v>
      </c>
      <c r="D52" s="27">
        <f>SUM(D40:D51)</f>
        <v>24719651</v>
      </c>
      <c r="E52" s="26">
        <f>D52/Q52</f>
        <v>6.0197673003206532E-2</v>
      </c>
      <c r="F52" s="28">
        <f>SUM(F40:F51)</f>
        <v>41273395</v>
      </c>
      <c r="G52" s="26">
        <f>F52/Q52</f>
        <v>0.10050960411788093</v>
      </c>
      <c r="H52" s="28">
        <f>SUM(H40:H51)</f>
        <v>215370387</v>
      </c>
      <c r="I52" s="26">
        <f>H52/Q52</f>
        <v>0.52447326749071188</v>
      </c>
      <c r="J52" s="28">
        <f>SUM(J40:J51)</f>
        <v>4461008</v>
      </c>
      <c r="K52" s="26">
        <f>J52/Q52</f>
        <v>1.0863515057259035E-2</v>
      </c>
      <c r="L52" s="28">
        <f>SUM(L40:L51)</f>
        <v>44431096</v>
      </c>
      <c r="M52" s="26">
        <f>L52/Q52</f>
        <v>0.1081992859924308</v>
      </c>
      <c r="N52" s="28">
        <f>SUM(N40:N51)</f>
        <v>404739826</v>
      </c>
      <c r="O52" s="28">
        <f>SUM(O40:O51)</f>
        <v>5901479</v>
      </c>
      <c r="P52" s="29">
        <f t="shared" si="18"/>
        <v>1.4371372115135861E-2</v>
      </c>
      <c r="Q52" s="30">
        <f>SUM(Q40:Q51)</f>
        <v>410641305</v>
      </c>
    </row>
    <row r="53" spans="1:17" x14ac:dyDescent="0.25">
      <c r="A53" s="31"/>
      <c r="B53" s="32"/>
      <c r="C53" s="33"/>
      <c r="D53" s="34"/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34"/>
      <c r="P53" s="33"/>
      <c r="Q53" s="34"/>
    </row>
    <row r="54" spans="1:17" ht="12.6" thickBot="1" x14ac:dyDescent="0.3"/>
    <row r="55" spans="1:17" x14ac:dyDescent="0.25">
      <c r="A55" s="154" t="s">
        <v>32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6"/>
    </row>
    <row r="56" spans="1:17" ht="12.6" thickBot="1" x14ac:dyDescent="0.3">
      <c r="A56" s="157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70"/>
    </row>
    <row r="57" spans="1:17" ht="24.6" thickBot="1" x14ac:dyDescent="0.3">
      <c r="A57" s="35" t="s">
        <v>1</v>
      </c>
      <c r="B57" s="171" t="s">
        <v>2</v>
      </c>
      <c r="C57" s="172"/>
      <c r="D57" s="173" t="s">
        <v>3</v>
      </c>
      <c r="E57" s="172"/>
      <c r="F57" s="173" t="s">
        <v>4</v>
      </c>
      <c r="G57" s="172"/>
      <c r="H57" s="173" t="s">
        <v>5</v>
      </c>
      <c r="I57" s="172"/>
      <c r="J57" s="173" t="s">
        <v>6</v>
      </c>
      <c r="K57" s="172"/>
      <c r="L57" s="173" t="s">
        <v>7</v>
      </c>
      <c r="M57" s="172"/>
      <c r="N57" s="36" t="s">
        <v>8</v>
      </c>
      <c r="O57" s="148" t="s">
        <v>9</v>
      </c>
      <c r="P57" s="148"/>
      <c r="Q57" s="36" t="s">
        <v>11</v>
      </c>
    </row>
    <row r="58" spans="1:17" ht="12.6" thickBot="1" x14ac:dyDescent="0.3">
      <c r="A58" s="37">
        <v>43466</v>
      </c>
      <c r="B58" s="38">
        <v>7016515</v>
      </c>
      <c r="C58" s="11">
        <f t="shared" ref="C58:C69" si="19">B58/Q58</f>
        <v>0.29461228283491275</v>
      </c>
      <c r="D58" s="12">
        <v>2432195</v>
      </c>
      <c r="E58" s="13">
        <f t="shared" ref="E58:E69" si="20">D58/Q58</f>
        <v>0.10212399193184375</v>
      </c>
      <c r="F58" s="10">
        <v>2813454</v>
      </c>
      <c r="G58" s="13">
        <f t="shared" ref="G58:G69" si="21">F58/Q58</f>
        <v>0.11813244974050745</v>
      </c>
      <c r="H58" s="10">
        <v>8424299</v>
      </c>
      <c r="I58" s="13">
        <f t="shared" ref="I58:I69" si="22">H58/Q58</f>
        <v>0.35372288945065644</v>
      </c>
      <c r="J58" s="17">
        <v>291862</v>
      </c>
      <c r="K58" s="11">
        <f t="shared" ref="K58:K69" si="23">J58/Q58</f>
        <v>1.2254820248052389E-2</v>
      </c>
      <c r="L58" s="10">
        <v>2793342</v>
      </c>
      <c r="M58" s="11">
        <f t="shared" ref="M58:M69" si="24">L58/Q58</f>
        <v>0.11728797891241462</v>
      </c>
      <c r="N58" s="14">
        <f>B58+D58+F58+H58+J58+L58</f>
        <v>23771667</v>
      </c>
      <c r="O58" s="10">
        <v>44431</v>
      </c>
      <c r="P58" s="15">
        <f t="shared" ref="P58:P70" si="25">O58/Q58</f>
        <v>1.8655868816125968E-3</v>
      </c>
      <c r="Q58" s="16">
        <f>N58+O58</f>
        <v>23816098</v>
      </c>
    </row>
    <row r="59" spans="1:17" ht="12.6" thickBot="1" x14ac:dyDescent="0.3">
      <c r="A59" s="37">
        <v>43497</v>
      </c>
      <c r="B59" s="39">
        <v>7637692</v>
      </c>
      <c r="C59" s="11">
        <f t="shared" si="19"/>
        <v>0.32323855603455026</v>
      </c>
      <c r="D59" s="18">
        <v>2230006</v>
      </c>
      <c r="E59" s="13">
        <f t="shared" si="20"/>
        <v>9.4377191354192244E-2</v>
      </c>
      <c r="F59" s="17">
        <v>2519242</v>
      </c>
      <c r="G59" s="13">
        <f t="shared" si="21"/>
        <v>0.10661809174572534</v>
      </c>
      <c r="H59" s="17">
        <v>7911816</v>
      </c>
      <c r="I59" s="13">
        <f t="shared" si="22"/>
        <v>0.33483989396941527</v>
      </c>
      <c r="J59" s="17">
        <v>345631</v>
      </c>
      <c r="K59" s="11">
        <f t="shared" si="23"/>
        <v>1.4627621192472495E-2</v>
      </c>
      <c r="L59" s="17">
        <v>2627259</v>
      </c>
      <c r="M59" s="11">
        <f t="shared" si="24"/>
        <v>0.1111895328443169</v>
      </c>
      <c r="N59" s="14">
        <f>SUM(L59+J59+H59+F59+D59+B59)</f>
        <v>23271646</v>
      </c>
      <c r="O59" s="17">
        <v>357008</v>
      </c>
      <c r="P59" s="15">
        <f t="shared" si="25"/>
        <v>1.5109112859327492E-2</v>
      </c>
      <c r="Q59" s="16">
        <f>N59+O59</f>
        <v>23628654</v>
      </c>
    </row>
    <row r="60" spans="1:17" ht="12.6" thickBot="1" x14ac:dyDescent="0.3">
      <c r="A60" s="37">
        <v>43525</v>
      </c>
      <c r="B60" s="39">
        <v>7426608</v>
      </c>
      <c r="C60" s="11">
        <f t="shared" si="19"/>
        <v>0.31304843536860966</v>
      </c>
      <c r="D60" s="18">
        <v>2664008</v>
      </c>
      <c r="E60" s="13">
        <f t="shared" si="20"/>
        <v>0.11229400235066386</v>
      </c>
      <c r="F60" s="17">
        <v>3028253</v>
      </c>
      <c r="G60" s="13">
        <f t="shared" si="21"/>
        <v>0.12764775837775447</v>
      </c>
      <c r="H60" s="17">
        <v>7437293</v>
      </c>
      <c r="I60" s="13">
        <f t="shared" si="22"/>
        <v>0.3134988324451638</v>
      </c>
      <c r="J60" s="17">
        <v>299545</v>
      </c>
      <c r="K60" s="11">
        <f t="shared" si="23"/>
        <v>1.2626503724511941E-2</v>
      </c>
      <c r="L60" s="17">
        <v>2568452</v>
      </c>
      <c r="M60" s="11">
        <f t="shared" si="24"/>
        <v>0.10826609939818772</v>
      </c>
      <c r="N60" s="14">
        <f>B60+D60+F60+H60+J60+L60</f>
        <v>23424159</v>
      </c>
      <c r="O60" s="17">
        <v>299352</v>
      </c>
      <c r="P60" s="15">
        <f t="shared" si="25"/>
        <v>1.2618368335108576E-2</v>
      </c>
      <c r="Q60" s="16">
        <f>N60+O60</f>
        <v>23723511</v>
      </c>
    </row>
    <row r="61" spans="1:17" ht="12.6" thickBot="1" x14ac:dyDescent="0.3">
      <c r="A61" s="37">
        <v>43556</v>
      </c>
      <c r="B61" s="40">
        <v>5269508</v>
      </c>
      <c r="C61" s="11">
        <f t="shared" si="19"/>
        <v>0.19293065373644544</v>
      </c>
      <c r="D61" s="18">
        <v>1965023</v>
      </c>
      <c r="E61" s="13">
        <f t="shared" si="20"/>
        <v>7.1944699960062919E-2</v>
      </c>
      <c r="F61" s="17">
        <v>3392239</v>
      </c>
      <c r="G61" s="13">
        <f t="shared" si="21"/>
        <v>0.12419886029213087</v>
      </c>
      <c r="H61" s="17">
        <v>9336907</v>
      </c>
      <c r="I61" s="13">
        <f t="shared" si="22"/>
        <v>0.34184891101529663</v>
      </c>
      <c r="J61" s="17">
        <v>351385</v>
      </c>
      <c r="K61" s="11">
        <f t="shared" si="23"/>
        <v>1.2865136130959642E-2</v>
      </c>
      <c r="L61" s="17">
        <v>6910205</v>
      </c>
      <c r="M61" s="11">
        <f t="shared" si="24"/>
        <v>0.25300091927042412</v>
      </c>
      <c r="N61" s="14">
        <f>SUM(L61+J61+H61+F61+D61+B61)</f>
        <v>27225267</v>
      </c>
      <c r="O61" s="17">
        <v>87697</v>
      </c>
      <c r="P61" s="15">
        <f t="shared" si="25"/>
        <v>3.2108195946803871E-3</v>
      </c>
      <c r="Q61" s="16">
        <f>N61+O61</f>
        <v>27312964</v>
      </c>
    </row>
    <row r="62" spans="1:17" ht="12.6" thickBot="1" x14ac:dyDescent="0.3">
      <c r="A62" s="37">
        <v>43586</v>
      </c>
      <c r="B62" s="40">
        <v>6026273</v>
      </c>
      <c r="C62" s="11">
        <f t="shared" si="19"/>
        <v>0.22354850293092715</v>
      </c>
      <c r="D62" s="18">
        <v>1764309</v>
      </c>
      <c r="E62" s="13">
        <f t="shared" si="20"/>
        <v>6.5448185911517978E-2</v>
      </c>
      <c r="F62" s="17">
        <v>3015878</v>
      </c>
      <c r="G62" s="13">
        <f t="shared" si="21"/>
        <v>0.11187594918489732</v>
      </c>
      <c r="H62" s="17">
        <v>12997135</v>
      </c>
      <c r="I62" s="13">
        <f t="shared" si="22"/>
        <v>0.48213714706272948</v>
      </c>
      <c r="J62" s="17">
        <v>298065</v>
      </c>
      <c r="K62" s="11">
        <f t="shared" si="23"/>
        <v>1.1056914369147698E-2</v>
      </c>
      <c r="L62" s="17">
        <v>2512883</v>
      </c>
      <c r="M62" s="11">
        <f t="shared" si="24"/>
        <v>9.3217023638088925E-2</v>
      </c>
      <c r="N62" s="14">
        <f>B62+D62+F62+H62+J62+L62</f>
        <v>26614543</v>
      </c>
      <c r="O62" s="17">
        <v>342797</v>
      </c>
      <c r="P62" s="15">
        <f t="shared" si="25"/>
        <v>1.2716276902691438E-2</v>
      </c>
      <c r="Q62" s="16">
        <f>N62+O62</f>
        <v>26957340</v>
      </c>
    </row>
    <row r="63" spans="1:17" ht="12.6" thickBot="1" x14ac:dyDescent="0.3">
      <c r="A63" s="37">
        <v>43617</v>
      </c>
      <c r="B63" s="40">
        <v>2488432</v>
      </c>
      <c r="C63" s="11">
        <f t="shared" si="19"/>
        <v>7.3034097157520961E-2</v>
      </c>
      <c r="D63" s="18">
        <v>925490</v>
      </c>
      <c r="E63" s="13">
        <f t="shared" si="20"/>
        <v>2.7162617494998487E-2</v>
      </c>
      <c r="F63" s="17">
        <v>2097298</v>
      </c>
      <c r="G63" s="13">
        <f t="shared" si="21"/>
        <v>6.1554531488212015E-2</v>
      </c>
      <c r="H63" s="17">
        <v>26406340</v>
      </c>
      <c r="I63" s="13">
        <f t="shared" si="22"/>
        <v>0.7750114132652739</v>
      </c>
      <c r="J63" s="17">
        <v>405388</v>
      </c>
      <c r="K63" s="11">
        <f t="shared" si="23"/>
        <v>1.1897912652824392E-2</v>
      </c>
      <c r="L63" s="17">
        <v>1548410</v>
      </c>
      <c r="M63" s="11">
        <f t="shared" si="24"/>
        <v>4.5444973533404584E-2</v>
      </c>
      <c r="N63" s="14">
        <f>SUM(L63+J63+H63+F63+D63+B63)</f>
        <v>33871358</v>
      </c>
      <c r="O63" s="17">
        <v>200837</v>
      </c>
      <c r="P63" s="15">
        <f t="shared" si="25"/>
        <v>5.894454407765628E-3</v>
      </c>
      <c r="Q63" s="16">
        <f t="shared" ref="Q63:Q70" si="26">N63+O63</f>
        <v>34072195</v>
      </c>
    </row>
    <row r="64" spans="1:17" ht="12.6" thickBot="1" x14ac:dyDescent="0.3">
      <c r="A64" s="37">
        <v>43647</v>
      </c>
      <c r="B64" s="40">
        <v>6087015</v>
      </c>
      <c r="C64" s="11">
        <f t="shared" si="19"/>
        <v>0.11042951095957131</v>
      </c>
      <c r="D64" s="18">
        <v>2062534</v>
      </c>
      <c r="E64" s="13">
        <f t="shared" si="20"/>
        <v>3.7418113961849679E-2</v>
      </c>
      <c r="F64" s="17">
        <v>2861339</v>
      </c>
      <c r="G64" s="13">
        <f t="shared" si="21"/>
        <v>5.1909887926931145E-2</v>
      </c>
      <c r="H64" s="17">
        <v>39634628</v>
      </c>
      <c r="I64" s="13">
        <f t="shared" si="22"/>
        <v>0.71904415992149384</v>
      </c>
      <c r="J64" s="17">
        <v>275140</v>
      </c>
      <c r="K64" s="11">
        <f t="shared" si="23"/>
        <v>4.9915394730284789E-3</v>
      </c>
      <c r="L64" s="17">
        <v>2727521</v>
      </c>
      <c r="M64" s="11">
        <f t="shared" si="24"/>
        <v>4.9482186287032458E-2</v>
      </c>
      <c r="N64" s="14">
        <f>B64+D64+F64+H64+J64+L64</f>
        <v>53648177</v>
      </c>
      <c r="O64" s="17">
        <v>1473094</v>
      </c>
      <c r="P64" s="15">
        <f t="shared" si="25"/>
        <v>2.6724601470093097E-2</v>
      </c>
      <c r="Q64" s="16">
        <f t="shared" si="26"/>
        <v>55121271</v>
      </c>
    </row>
    <row r="65" spans="1:17" ht="12.6" thickBot="1" x14ac:dyDescent="0.3">
      <c r="A65" s="37">
        <v>43678</v>
      </c>
      <c r="B65" s="40">
        <v>4981039</v>
      </c>
      <c r="C65" s="11">
        <f t="shared" si="19"/>
        <v>0.10429520559259135</v>
      </c>
      <c r="D65" s="18">
        <v>1836537</v>
      </c>
      <c r="E65" s="13">
        <f t="shared" si="20"/>
        <v>3.8454226917998623E-2</v>
      </c>
      <c r="F65" s="17">
        <v>3129738</v>
      </c>
      <c r="G65" s="13">
        <f t="shared" si="21"/>
        <v>6.5531843489068389E-2</v>
      </c>
      <c r="H65" s="17">
        <v>34946872</v>
      </c>
      <c r="I65" s="13">
        <f t="shared" si="22"/>
        <v>0.73173311834297505</v>
      </c>
      <c r="J65" s="17">
        <v>463393</v>
      </c>
      <c r="K65" s="11">
        <f t="shared" si="23"/>
        <v>9.7027283273966921E-3</v>
      </c>
      <c r="L65" s="17">
        <v>1085135</v>
      </c>
      <c r="M65" s="11">
        <f t="shared" si="24"/>
        <v>2.2721038305605842E-2</v>
      </c>
      <c r="N65" s="14">
        <f>SUM(L65+J65+H65+F65+D65+B65)</f>
        <v>46442714</v>
      </c>
      <c r="O65" s="17">
        <v>1316327</v>
      </c>
      <c r="P65" s="15">
        <f t="shared" si="25"/>
        <v>2.7561839024363995E-2</v>
      </c>
      <c r="Q65" s="16">
        <f t="shared" si="26"/>
        <v>47759041</v>
      </c>
    </row>
    <row r="66" spans="1:17" ht="12.6" thickBot="1" x14ac:dyDescent="0.3">
      <c r="A66" s="37">
        <v>43709</v>
      </c>
      <c r="B66" s="39">
        <v>7701245</v>
      </c>
      <c r="C66" s="11">
        <f t="shared" si="19"/>
        <v>0.13640510840628675</v>
      </c>
      <c r="D66" s="18">
        <v>2673872</v>
      </c>
      <c r="E66" s="13">
        <f t="shared" si="20"/>
        <v>4.7359848962672244E-2</v>
      </c>
      <c r="F66" s="17">
        <v>4393294</v>
      </c>
      <c r="G66" s="13">
        <f t="shared" si="21"/>
        <v>7.7814398104551818E-2</v>
      </c>
      <c r="H66" s="17">
        <v>37323898</v>
      </c>
      <c r="I66" s="13">
        <f t="shared" si="22"/>
        <v>0.66108406534725095</v>
      </c>
      <c r="J66" s="17">
        <v>778558</v>
      </c>
      <c r="K66" s="11">
        <f t="shared" si="23"/>
        <v>1.3789885712061077E-2</v>
      </c>
      <c r="L66" s="17">
        <v>3099870</v>
      </c>
      <c r="M66" s="11">
        <f t="shared" si="24"/>
        <v>5.4905161879072295E-2</v>
      </c>
      <c r="N66" s="14">
        <f>B66+D66+F66+H66+J66+L66</f>
        <v>55970737</v>
      </c>
      <c r="O66" s="17">
        <v>487889</v>
      </c>
      <c r="P66" s="15">
        <f t="shared" si="25"/>
        <v>8.6415315881048886E-3</v>
      </c>
      <c r="Q66" s="16">
        <f t="shared" si="26"/>
        <v>56458626</v>
      </c>
    </row>
    <row r="67" spans="1:17" ht="12.6" thickBot="1" x14ac:dyDescent="0.3">
      <c r="A67" s="37">
        <v>43739</v>
      </c>
      <c r="B67" s="41">
        <v>9180039</v>
      </c>
      <c r="C67" s="11">
        <f t="shared" si="19"/>
        <v>0.20790413277688943</v>
      </c>
      <c r="D67" s="42">
        <v>4447550</v>
      </c>
      <c r="E67" s="13">
        <f t="shared" si="20"/>
        <v>0.1007255008101659</v>
      </c>
      <c r="F67" s="42">
        <v>6020369</v>
      </c>
      <c r="G67" s="13">
        <f t="shared" si="21"/>
        <v>0.13634578196692509</v>
      </c>
      <c r="H67" s="42">
        <v>19337134</v>
      </c>
      <c r="I67" s="13">
        <f t="shared" si="22"/>
        <v>0.43793605611702768</v>
      </c>
      <c r="J67" s="42">
        <v>640363</v>
      </c>
      <c r="K67" s="11">
        <f t="shared" si="23"/>
        <v>1.4502565204505911E-2</v>
      </c>
      <c r="L67" s="42">
        <v>4331207</v>
      </c>
      <c r="M67" s="11">
        <f t="shared" si="24"/>
        <v>9.8090632862473992E-2</v>
      </c>
      <c r="N67" s="14">
        <f>SUM(L67+J67+H67+F67+D67+B67)</f>
        <v>43956662</v>
      </c>
      <c r="O67" s="42">
        <v>198492</v>
      </c>
      <c r="P67" s="15">
        <f t="shared" si="25"/>
        <v>4.4953302620119951E-3</v>
      </c>
      <c r="Q67" s="16">
        <f t="shared" si="26"/>
        <v>44155154</v>
      </c>
    </row>
    <row r="68" spans="1:17" ht="12.6" thickBot="1" x14ac:dyDescent="0.3">
      <c r="A68" s="37">
        <v>43770</v>
      </c>
      <c r="B68" s="43">
        <v>6986443</v>
      </c>
      <c r="C68" s="11">
        <f t="shared" si="19"/>
        <v>0.24075041688429374</v>
      </c>
      <c r="D68" s="43">
        <v>1914240</v>
      </c>
      <c r="E68" s="13">
        <f t="shared" si="20"/>
        <v>6.5964050378224004E-2</v>
      </c>
      <c r="F68" s="43">
        <v>3068744</v>
      </c>
      <c r="G68" s="13">
        <f t="shared" si="21"/>
        <v>0.10574786015017587</v>
      </c>
      <c r="H68" s="43">
        <v>13014072</v>
      </c>
      <c r="I68" s="13">
        <f t="shared" si="22"/>
        <v>0.44846043392355944</v>
      </c>
      <c r="J68" s="43">
        <v>362837</v>
      </c>
      <c r="K68" s="11">
        <f t="shared" si="23"/>
        <v>1.2503237915352131E-2</v>
      </c>
      <c r="L68" s="43">
        <v>3421314</v>
      </c>
      <c r="M68" s="11">
        <f t="shared" si="24"/>
        <v>0.11789730078554575</v>
      </c>
      <c r="N68" s="14">
        <f>B68+D68+F68+H68+J68+L68</f>
        <v>28767650</v>
      </c>
      <c r="O68" s="43">
        <v>251793</v>
      </c>
      <c r="P68" s="15">
        <f t="shared" si="25"/>
        <v>8.6766999628490465E-3</v>
      </c>
      <c r="Q68" s="16">
        <f t="shared" si="26"/>
        <v>29019443</v>
      </c>
    </row>
    <row r="69" spans="1:17" ht="12.6" thickBot="1" x14ac:dyDescent="0.3">
      <c r="A69" s="9">
        <v>43800</v>
      </c>
      <c r="B69" s="20">
        <v>8586801</v>
      </c>
      <c r="C69" s="11">
        <f t="shared" si="19"/>
        <v>0.27191895025135904</v>
      </c>
      <c r="D69" s="21">
        <v>2387298</v>
      </c>
      <c r="E69" s="13">
        <f t="shared" si="20"/>
        <v>7.5598766769739853E-2</v>
      </c>
      <c r="F69" s="22">
        <v>4931262</v>
      </c>
      <c r="G69" s="13">
        <f t="shared" si="21"/>
        <v>0.15615868895231383</v>
      </c>
      <c r="H69" s="22">
        <v>11789519</v>
      </c>
      <c r="I69" s="13">
        <f t="shared" si="22"/>
        <v>0.37333969081715673</v>
      </c>
      <c r="J69" s="17">
        <v>378328</v>
      </c>
      <c r="K69" s="11">
        <f t="shared" si="23"/>
        <v>1.1980544630147616E-2</v>
      </c>
      <c r="L69" s="22">
        <v>3274309</v>
      </c>
      <c r="M69" s="11">
        <f t="shared" si="24"/>
        <v>0.10368781879055743</v>
      </c>
      <c r="N69" s="14">
        <f>SUM(L69+J69+H69+F69+D69+B69)</f>
        <v>31347517</v>
      </c>
      <c r="O69" s="23">
        <v>231014</v>
      </c>
      <c r="P69" s="15">
        <f t="shared" si="25"/>
        <v>7.315539788725448E-3</v>
      </c>
      <c r="Q69" s="16">
        <f t="shared" si="26"/>
        <v>31578531</v>
      </c>
    </row>
    <row r="70" spans="1:17" ht="12.6" thickBot="1" x14ac:dyDescent="0.3">
      <c r="A70" s="44" t="s">
        <v>29</v>
      </c>
      <c r="B70" s="45">
        <f>SUM(B58:B69)</f>
        <v>79387610</v>
      </c>
      <c r="C70" s="46">
        <f>SUM(B70/Q70)</f>
        <v>0.18741048159385754</v>
      </c>
      <c r="D70" s="27">
        <f>SUM(D58:D69)</f>
        <v>27303062</v>
      </c>
      <c r="E70" s="46">
        <f>SUM(D70/Q70)</f>
        <v>6.4454390280888299E-2</v>
      </c>
      <c r="F70" s="28">
        <f>SUM(F58:F69)</f>
        <v>41271110</v>
      </c>
      <c r="G70" s="47">
        <f>SUM(F70/Q70)</f>
        <v>9.7428787703938563E-2</v>
      </c>
      <c r="H70" s="28">
        <f>SUM(H58:H69)</f>
        <v>228559913</v>
      </c>
      <c r="I70" s="46">
        <f>SUM(H70/Q70)</f>
        <v>0.53956182039464573</v>
      </c>
      <c r="J70" s="28">
        <f>SUM(J58:J69)</f>
        <v>4890495</v>
      </c>
      <c r="K70" s="46">
        <f>SUM(J70/Q70)</f>
        <v>1.1545000827992584E-2</v>
      </c>
      <c r="L70" s="28">
        <f>SUM(L58:L69)</f>
        <v>36899907</v>
      </c>
      <c r="M70" s="46">
        <f>SUM(L70/Q70)</f>
        <v>8.7109680485891378E-2</v>
      </c>
      <c r="N70" s="28">
        <f>SUM(N58:N69)</f>
        <v>418312097</v>
      </c>
      <c r="O70" s="28">
        <f>SUM(O58:O69)</f>
        <v>5290731</v>
      </c>
      <c r="P70" s="48">
        <f t="shared" si="25"/>
        <v>1.2489838712785931E-2</v>
      </c>
      <c r="Q70" s="30">
        <f t="shared" si="26"/>
        <v>423602828</v>
      </c>
    </row>
    <row r="72" spans="1:17" ht="12.6" thickBot="1" x14ac:dyDescent="0.3"/>
    <row r="73" spans="1:17" x14ac:dyDescent="0.25">
      <c r="A73" s="154" t="s">
        <v>33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6"/>
    </row>
    <row r="74" spans="1:17" x14ac:dyDescent="0.25">
      <c r="A74" s="157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9"/>
    </row>
    <row r="75" spans="1:17" ht="24" x14ac:dyDescent="0.25">
      <c r="A75" s="61" t="s">
        <v>1</v>
      </c>
      <c r="B75" s="160" t="s">
        <v>2</v>
      </c>
      <c r="C75" s="160"/>
      <c r="D75" s="160" t="s">
        <v>3</v>
      </c>
      <c r="E75" s="160"/>
      <c r="F75" s="160" t="s">
        <v>4</v>
      </c>
      <c r="G75" s="160"/>
      <c r="H75" s="160" t="s">
        <v>5</v>
      </c>
      <c r="I75" s="160"/>
      <c r="J75" s="160" t="s">
        <v>6</v>
      </c>
      <c r="K75" s="160"/>
      <c r="L75" s="160" t="s">
        <v>7</v>
      </c>
      <c r="M75" s="160"/>
      <c r="N75" s="146" t="s">
        <v>8</v>
      </c>
      <c r="O75" s="146" t="s">
        <v>9</v>
      </c>
      <c r="P75" s="146"/>
      <c r="Q75" s="146" t="s">
        <v>11</v>
      </c>
    </row>
    <row r="76" spans="1:17" x14ac:dyDescent="0.25">
      <c r="A76" s="62">
        <v>43831</v>
      </c>
      <c r="B76" s="4">
        <v>9291979</v>
      </c>
      <c r="C76" s="63">
        <f t="shared" ref="C76:C81" si="27">B76/Q76</f>
        <v>0.28360297703222731</v>
      </c>
      <c r="D76" s="4">
        <v>3284157</v>
      </c>
      <c r="E76" s="64">
        <f t="shared" ref="E76:E88" si="28">D76/Q76</f>
        <v>0.10023663443936201</v>
      </c>
      <c r="F76" s="4">
        <v>4781076</v>
      </c>
      <c r="G76" s="64">
        <f t="shared" ref="G76:G88" si="29">F76/Q76</f>
        <v>0.14592449972361465</v>
      </c>
      <c r="H76" s="4">
        <v>11491896</v>
      </c>
      <c r="I76" s="64">
        <f t="shared" ref="I76:I88" si="30">H76/Q76</f>
        <v>0.35074723235435046</v>
      </c>
      <c r="J76" s="4">
        <v>412068</v>
      </c>
      <c r="K76" s="63">
        <f t="shared" ref="K76:K88" si="31">J76/Q76</f>
        <v>1.2576837672547027E-2</v>
      </c>
      <c r="L76" s="4">
        <v>3426620</v>
      </c>
      <c r="M76" s="63">
        <f t="shared" ref="M76:M88" si="32">L76/Q76</f>
        <v>0.10458478577686957</v>
      </c>
      <c r="N76" s="68">
        <f>B76+D76+F76+H76+J76+L76</f>
        <v>32687796</v>
      </c>
      <c r="O76" s="4">
        <v>76243</v>
      </c>
      <c r="P76" s="64">
        <f t="shared" ref="P76:P88" si="33">O76/Q76</f>
        <v>2.3270330010289634E-3</v>
      </c>
      <c r="Q76" s="68">
        <f>N76+O76</f>
        <v>32764039</v>
      </c>
    </row>
    <row r="77" spans="1:17" x14ac:dyDescent="0.25">
      <c r="A77" s="62">
        <v>43862</v>
      </c>
      <c r="B77" s="4">
        <v>8527044</v>
      </c>
      <c r="C77" s="63">
        <f t="shared" si="27"/>
        <v>0.26974398242620856</v>
      </c>
      <c r="D77" s="4">
        <v>2756426</v>
      </c>
      <c r="E77" s="64">
        <f t="shared" si="28"/>
        <v>8.719660957573859E-2</v>
      </c>
      <c r="F77" s="4">
        <v>5436153</v>
      </c>
      <c r="G77" s="64">
        <f t="shared" si="29"/>
        <v>0.17196692772995903</v>
      </c>
      <c r="H77" s="4">
        <v>11006779</v>
      </c>
      <c r="I77" s="64">
        <f t="shared" si="30"/>
        <v>0.34818776602362567</v>
      </c>
      <c r="J77" s="4">
        <v>412343</v>
      </c>
      <c r="K77" s="63">
        <f t="shared" si="31"/>
        <v>1.3044032955097934E-2</v>
      </c>
      <c r="L77" s="4">
        <v>3340146</v>
      </c>
      <c r="M77" s="63">
        <f t="shared" si="32"/>
        <v>0.1056619719477196</v>
      </c>
      <c r="N77" s="68">
        <f>SUM(L77+J77+H77+F77+D77+B77)</f>
        <v>31478891</v>
      </c>
      <c r="O77" s="4">
        <v>132728</v>
      </c>
      <c r="P77" s="64">
        <f t="shared" si="33"/>
        <v>4.1987093416506124E-3</v>
      </c>
      <c r="Q77" s="68">
        <f>N77+O77</f>
        <v>31611619</v>
      </c>
    </row>
    <row r="78" spans="1:17" x14ac:dyDescent="0.25">
      <c r="A78" s="74">
        <v>43891</v>
      </c>
      <c r="B78" s="4">
        <v>7798426</v>
      </c>
      <c r="C78" s="63">
        <f t="shared" si="27"/>
        <v>0.235776661012226</v>
      </c>
      <c r="D78" s="4">
        <v>3358562</v>
      </c>
      <c r="E78" s="64">
        <f t="shared" si="28"/>
        <v>0.10154235408049571</v>
      </c>
      <c r="F78" s="4">
        <v>3581079</v>
      </c>
      <c r="G78" s="64">
        <f t="shared" si="29"/>
        <v>0.10826990593242806</v>
      </c>
      <c r="H78" s="4">
        <v>14849382</v>
      </c>
      <c r="I78" s="64">
        <f t="shared" si="30"/>
        <v>0.44895440516522828</v>
      </c>
      <c r="J78" s="4">
        <v>337159</v>
      </c>
      <c r="K78" s="63">
        <f t="shared" si="31"/>
        <v>1.0193624104430959E-2</v>
      </c>
      <c r="L78" s="4">
        <v>3044150</v>
      </c>
      <c r="M78" s="63">
        <f t="shared" si="32"/>
        <v>9.2036460001078138E-2</v>
      </c>
      <c r="N78" s="68">
        <f>B78+D78+F78+H78+J78+L78</f>
        <v>32968758</v>
      </c>
      <c r="O78" s="4">
        <v>106721</v>
      </c>
      <c r="P78" s="64">
        <f t="shared" si="33"/>
        <v>3.2265897041128264E-3</v>
      </c>
      <c r="Q78" s="68">
        <f>N78+O78</f>
        <v>33075479</v>
      </c>
    </row>
    <row r="79" spans="1:17" x14ac:dyDescent="0.25">
      <c r="A79" s="74">
        <v>43922</v>
      </c>
      <c r="B79" s="73">
        <v>6537315</v>
      </c>
      <c r="C79" s="63">
        <f t="shared" si="27"/>
        <v>0.28665934084244932</v>
      </c>
      <c r="D79" s="73">
        <v>1974430</v>
      </c>
      <c r="E79" s="64">
        <f t="shared" si="28"/>
        <v>8.6578175036625474E-2</v>
      </c>
      <c r="F79" s="73">
        <v>2471344</v>
      </c>
      <c r="G79" s="64">
        <f t="shared" si="29"/>
        <v>0.10836770784870273</v>
      </c>
      <c r="H79" s="73">
        <v>10741408</v>
      </c>
      <c r="I79" s="64">
        <f t="shared" si="30"/>
        <v>0.47100758292966027</v>
      </c>
      <c r="J79" s="73">
        <v>162944</v>
      </c>
      <c r="K79" s="63">
        <f t="shared" si="31"/>
        <v>7.1450464960357675E-3</v>
      </c>
      <c r="L79" s="73">
        <v>804878</v>
      </c>
      <c r="M79" s="63">
        <f t="shared" si="32"/>
        <v>3.5293663673631903E-2</v>
      </c>
      <c r="N79" s="75">
        <v>22692319</v>
      </c>
      <c r="O79" s="73">
        <v>112851</v>
      </c>
      <c r="P79" s="64">
        <f t="shared" si="33"/>
        <v>4.9484831728945676E-3</v>
      </c>
      <c r="Q79" s="75">
        <v>22805170</v>
      </c>
    </row>
    <row r="80" spans="1:17" x14ac:dyDescent="0.25">
      <c r="A80" s="74">
        <v>43952</v>
      </c>
      <c r="B80" s="78">
        <v>5098303</v>
      </c>
      <c r="C80" s="63">
        <f t="shared" si="27"/>
        <v>0.21613913988687497</v>
      </c>
      <c r="D80" s="4">
        <v>1635679</v>
      </c>
      <c r="E80" s="64">
        <f t="shared" si="28"/>
        <v>6.9343515320886923E-2</v>
      </c>
      <c r="F80" s="4">
        <v>1753327</v>
      </c>
      <c r="G80" s="64">
        <f t="shared" si="29"/>
        <v>7.4331123458224208E-2</v>
      </c>
      <c r="H80" s="4">
        <v>12003874</v>
      </c>
      <c r="I80" s="64">
        <f t="shared" si="30"/>
        <v>0.50889619578719059</v>
      </c>
      <c r="J80" s="4">
        <v>166012</v>
      </c>
      <c r="K80" s="63">
        <f t="shared" si="31"/>
        <v>7.0379675140727982E-3</v>
      </c>
      <c r="L80" s="4">
        <v>2760914</v>
      </c>
      <c r="M80" s="63">
        <f t="shared" si="32"/>
        <v>0.11704709925275754</v>
      </c>
      <c r="N80" s="68">
        <f>B80+D80+F80+H80+J80+L80</f>
        <v>23418109</v>
      </c>
      <c r="O80" s="4">
        <v>169951</v>
      </c>
      <c r="P80" s="64">
        <f t="shared" si="33"/>
        <v>7.2049587799929288E-3</v>
      </c>
      <c r="Q80" s="65">
        <f>B80+D80+F80+H80+J80+L80+O80</f>
        <v>23588060</v>
      </c>
    </row>
    <row r="81" spans="1:18" s="79" customFormat="1" x14ac:dyDescent="0.25">
      <c r="A81" s="80">
        <v>43983</v>
      </c>
      <c r="B81" s="50">
        <v>7979543</v>
      </c>
      <c r="C81" s="81">
        <f t="shared" si="27"/>
        <v>0.15749339757958258</v>
      </c>
      <c r="D81" s="1">
        <v>3638965</v>
      </c>
      <c r="E81" s="82">
        <f t="shared" si="28"/>
        <v>7.182278001674855E-2</v>
      </c>
      <c r="F81" s="1">
        <v>4484373</v>
      </c>
      <c r="G81" s="82">
        <f t="shared" si="29"/>
        <v>8.8508720334503549E-2</v>
      </c>
      <c r="H81" s="1">
        <v>30458354</v>
      </c>
      <c r="I81" s="82">
        <f t="shared" si="30"/>
        <v>0.60116095071380271</v>
      </c>
      <c r="J81" s="1">
        <v>426269</v>
      </c>
      <c r="K81" s="81">
        <f t="shared" si="31"/>
        <v>8.4133330809610385E-3</v>
      </c>
      <c r="L81" s="1">
        <v>3024256</v>
      </c>
      <c r="M81" s="81">
        <f t="shared" si="32"/>
        <v>5.9690179323607644E-2</v>
      </c>
      <c r="N81" s="68">
        <f>SUM(L81+J81+H81+F81+D81+B81)</f>
        <v>50011760</v>
      </c>
      <c r="O81" s="1">
        <v>654129</v>
      </c>
      <c r="P81" s="82">
        <f t="shared" si="33"/>
        <v>1.2910638950793895E-2</v>
      </c>
      <c r="Q81" s="68">
        <f t="shared" ref="Q81:Q86" si="34">N81+O81</f>
        <v>50665889</v>
      </c>
    </row>
    <row r="82" spans="1:18" s="84" customFormat="1" x14ac:dyDescent="0.25">
      <c r="A82" s="131">
        <v>44013</v>
      </c>
      <c r="B82" s="83">
        <v>6831683</v>
      </c>
      <c r="C82" s="132">
        <f t="shared" ref="C82:C88" si="35">B82/Q82</f>
        <v>0.11191273088498131</v>
      </c>
      <c r="D82" s="83">
        <v>2366967</v>
      </c>
      <c r="E82" s="133">
        <f t="shared" si="28"/>
        <v>3.8774302157262214E-2</v>
      </c>
      <c r="F82" s="83">
        <v>3571017</v>
      </c>
      <c r="G82" s="133">
        <f t="shared" si="29"/>
        <v>5.8498361898040842E-2</v>
      </c>
      <c r="H82" s="83">
        <v>44402608</v>
      </c>
      <c r="I82" s="133">
        <f t="shared" si="30"/>
        <v>0.72737817602124077</v>
      </c>
      <c r="J82" s="83">
        <v>615355</v>
      </c>
      <c r="K82" s="132">
        <f t="shared" si="31"/>
        <v>1.008039432065681E-2</v>
      </c>
      <c r="L82" s="83">
        <v>2006226</v>
      </c>
      <c r="M82" s="132">
        <f t="shared" si="32"/>
        <v>3.2864849032434987E-2</v>
      </c>
      <c r="N82" s="134">
        <f t="shared" ref="N82:N87" si="36">B82+D82+F82+H82+J82+L82</f>
        <v>59793856</v>
      </c>
      <c r="O82" s="83">
        <v>1250879</v>
      </c>
      <c r="P82" s="133">
        <f t="shared" si="33"/>
        <v>2.0491185685383023E-2</v>
      </c>
      <c r="Q82" s="134">
        <f t="shared" si="34"/>
        <v>61044735</v>
      </c>
    </row>
    <row r="83" spans="1:18" s="84" customFormat="1" x14ac:dyDescent="0.25">
      <c r="A83" s="80">
        <v>44044</v>
      </c>
      <c r="B83" s="89">
        <v>6020922</v>
      </c>
      <c r="C83" s="81">
        <f t="shared" si="35"/>
        <v>0.13700326939408114</v>
      </c>
      <c r="D83" s="89">
        <v>1846283</v>
      </c>
      <c r="E83" s="82">
        <f t="shared" si="28"/>
        <v>4.2011307774243264E-2</v>
      </c>
      <c r="F83" s="89">
        <v>3042104</v>
      </c>
      <c r="G83" s="82">
        <f t="shared" si="29"/>
        <v>6.9221656390302325E-2</v>
      </c>
      <c r="H83" s="89">
        <v>29744426</v>
      </c>
      <c r="I83" s="82">
        <f t="shared" si="30"/>
        <v>0.67682052819324201</v>
      </c>
      <c r="J83" s="89">
        <v>373955</v>
      </c>
      <c r="K83" s="81">
        <f t="shared" si="31"/>
        <v>8.5091714535188486E-3</v>
      </c>
      <c r="L83" s="89">
        <v>1666421</v>
      </c>
      <c r="M83" s="81">
        <f t="shared" si="32"/>
        <v>3.7918631928291729E-2</v>
      </c>
      <c r="N83" s="90">
        <f t="shared" si="36"/>
        <v>42694111</v>
      </c>
      <c r="O83" s="89">
        <v>1253176</v>
      </c>
      <c r="P83" s="82">
        <f t="shared" si="33"/>
        <v>2.8515434866320643E-2</v>
      </c>
      <c r="Q83" s="68">
        <f t="shared" si="34"/>
        <v>43947287</v>
      </c>
    </row>
    <row r="84" spans="1:18" s="84" customFormat="1" x14ac:dyDescent="0.25">
      <c r="A84" s="80">
        <v>44075</v>
      </c>
      <c r="B84" s="3">
        <v>7886615</v>
      </c>
      <c r="C84" s="81">
        <f t="shared" si="35"/>
        <v>0.1625569010422061</v>
      </c>
      <c r="D84" s="3">
        <v>3139367</v>
      </c>
      <c r="E84" s="82">
        <f t="shared" si="28"/>
        <v>6.4707833557764327E-2</v>
      </c>
      <c r="F84" s="135">
        <v>3612941</v>
      </c>
      <c r="G84" s="82">
        <f t="shared" si="29"/>
        <v>7.4469020309515452E-2</v>
      </c>
      <c r="H84" s="135">
        <v>30411986</v>
      </c>
      <c r="I84" s="82">
        <f t="shared" si="30"/>
        <v>0.62684411483240376</v>
      </c>
      <c r="J84" s="135">
        <v>694857</v>
      </c>
      <c r="K84" s="81">
        <f t="shared" si="31"/>
        <v>1.4322215625776612E-2</v>
      </c>
      <c r="L84" s="135">
        <v>2147514</v>
      </c>
      <c r="M84" s="81">
        <f t="shared" si="32"/>
        <v>4.4264011972785816E-2</v>
      </c>
      <c r="N84" s="90">
        <f t="shared" si="36"/>
        <v>47893280</v>
      </c>
      <c r="O84" s="135">
        <v>622747</v>
      </c>
      <c r="P84" s="82">
        <f t="shared" si="33"/>
        <v>1.2835902659547947E-2</v>
      </c>
      <c r="Q84" s="68">
        <f t="shared" si="34"/>
        <v>48516027</v>
      </c>
    </row>
    <row r="85" spans="1:18" s="84" customFormat="1" x14ac:dyDescent="0.25">
      <c r="A85" s="80">
        <v>44105</v>
      </c>
      <c r="B85" s="3">
        <v>7939713</v>
      </c>
      <c r="C85" s="81">
        <f t="shared" si="35"/>
        <v>0.22238887051920295</v>
      </c>
      <c r="D85" s="3">
        <v>3237674</v>
      </c>
      <c r="E85" s="82">
        <f t="shared" si="28"/>
        <v>9.0686233113135187E-2</v>
      </c>
      <c r="F85" s="3">
        <v>4859327</v>
      </c>
      <c r="G85" s="82">
        <f t="shared" si="29"/>
        <v>0.13610822494635094</v>
      </c>
      <c r="H85" s="3">
        <v>16932735</v>
      </c>
      <c r="I85" s="82">
        <f t="shared" si="30"/>
        <v>0.47428059571561038</v>
      </c>
      <c r="J85" s="3">
        <v>888173</v>
      </c>
      <c r="K85" s="81">
        <f t="shared" si="31"/>
        <v>2.4877447118762611E-2</v>
      </c>
      <c r="L85" s="3">
        <v>1605985</v>
      </c>
      <c r="M85" s="81">
        <f t="shared" si="32"/>
        <v>4.4983136068115076E-2</v>
      </c>
      <c r="N85" s="90">
        <f t="shared" si="36"/>
        <v>35463607</v>
      </c>
      <c r="O85" s="3">
        <v>238328</v>
      </c>
      <c r="P85" s="82">
        <f t="shared" si="33"/>
        <v>6.6754925188228596E-3</v>
      </c>
      <c r="Q85" s="68">
        <f t="shared" si="34"/>
        <v>35701935</v>
      </c>
    </row>
    <row r="86" spans="1:18" s="84" customFormat="1" x14ac:dyDescent="0.25">
      <c r="A86" s="80">
        <v>44136</v>
      </c>
      <c r="B86" s="3">
        <v>8811426</v>
      </c>
      <c r="C86" s="81">
        <f t="shared" si="35"/>
        <v>0.32797947277550238</v>
      </c>
      <c r="D86" s="3">
        <v>2409253</v>
      </c>
      <c r="E86" s="82">
        <f t="shared" si="28"/>
        <v>8.9677372166865776E-2</v>
      </c>
      <c r="F86" s="3">
        <v>4174047</v>
      </c>
      <c r="G86" s="82">
        <f t="shared" si="29"/>
        <v>0.15536664943905418</v>
      </c>
      <c r="H86" s="3">
        <v>9227064</v>
      </c>
      <c r="I86" s="82">
        <f t="shared" si="30"/>
        <v>0.3434503774968794</v>
      </c>
      <c r="J86" s="3">
        <v>472595</v>
      </c>
      <c r="K86" s="81">
        <f t="shared" si="31"/>
        <v>1.7590961887024706E-2</v>
      </c>
      <c r="L86" s="3">
        <v>1486225</v>
      </c>
      <c r="M86" s="81">
        <f t="shared" si="32"/>
        <v>5.5320363801020518E-2</v>
      </c>
      <c r="N86" s="90">
        <f t="shared" si="36"/>
        <v>26580610</v>
      </c>
      <c r="O86" s="3">
        <v>285175</v>
      </c>
      <c r="P86" s="82">
        <f t="shared" si="33"/>
        <v>1.0614802433653064E-2</v>
      </c>
      <c r="Q86" s="68">
        <f t="shared" si="34"/>
        <v>26865785</v>
      </c>
    </row>
    <row r="87" spans="1:18" s="84" customFormat="1" x14ac:dyDescent="0.25">
      <c r="A87" s="80">
        <v>44166</v>
      </c>
      <c r="B87" s="137">
        <v>7478580</v>
      </c>
      <c r="C87" s="81">
        <f t="shared" si="35"/>
        <v>0.3305068892172292</v>
      </c>
      <c r="D87" s="3">
        <v>2706568</v>
      </c>
      <c r="E87" s="82">
        <f t="shared" si="28"/>
        <v>0.11961353226613844</v>
      </c>
      <c r="F87" s="3">
        <v>2996490</v>
      </c>
      <c r="G87" s="82">
        <f t="shared" si="29"/>
        <v>0.13242628794109779</v>
      </c>
      <c r="H87" s="3">
        <v>7459809</v>
      </c>
      <c r="I87" s="82">
        <f t="shared" si="30"/>
        <v>0.32967732734619265</v>
      </c>
      <c r="J87" s="3">
        <v>552516</v>
      </c>
      <c r="K87" s="81">
        <f t="shared" si="31"/>
        <v>2.4417783108925305E-2</v>
      </c>
      <c r="L87" s="3">
        <v>1380091</v>
      </c>
      <c r="M87" s="81">
        <f t="shared" si="32"/>
        <v>6.0991469402840524E-2</v>
      </c>
      <c r="N87" s="90">
        <f t="shared" si="36"/>
        <v>22574054</v>
      </c>
      <c r="O87" s="3">
        <v>53553</v>
      </c>
      <c r="P87" s="82">
        <f t="shared" si="33"/>
        <v>2.3667107175761007E-3</v>
      </c>
      <c r="Q87" s="68">
        <f>N87+O87</f>
        <v>22627607</v>
      </c>
    </row>
    <row r="88" spans="1:18" x14ac:dyDescent="0.25">
      <c r="A88" s="66" t="s">
        <v>29</v>
      </c>
      <c r="B88" s="67">
        <f>SUM(B76:B87)</f>
        <v>90201549</v>
      </c>
      <c r="C88" s="81">
        <f t="shared" si="35"/>
        <v>0.20821493678204475</v>
      </c>
      <c r="D88" s="65">
        <f>SUM(D76:D87)</f>
        <v>32354331</v>
      </c>
      <c r="E88" s="82">
        <f t="shared" si="28"/>
        <v>7.4684471147943937E-2</v>
      </c>
      <c r="F88" s="65">
        <f>SUM(F76:F87)</f>
        <v>44763278</v>
      </c>
      <c r="G88" s="82">
        <f t="shared" si="29"/>
        <v>0.10332841511321601</v>
      </c>
      <c r="H88" s="65">
        <f>SUM(H76:H87)</f>
        <v>228730321</v>
      </c>
      <c r="I88" s="82">
        <f t="shared" si="30"/>
        <v>0.52798504964866844</v>
      </c>
      <c r="J88" s="65">
        <f>SUM(J76:J87)</f>
        <v>5514246</v>
      </c>
      <c r="K88" s="81">
        <f t="shared" si="31"/>
        <v>1.2728699174452572E-2</v>
      </c>
      <c r="L88" s="65">
        <f>SUM(L76:L87)</f>
        <v>26693426</v>
      </c>
      <c r="M88" s="81">
        <f t="shared" si="32"/>
        <v>6.1617234611860042E-2</v>
      </c>
      <c r="N88" s="65">
        <f>SUM(N76:N87)</f>
        <v>428257151</v>
      </c>
      <c r="O88" s="65">
        <f>SUM(O76:O87)</f>
        <v>4956481</v>
      </c>
      <c r="P88" s="82">
        <f t="shared" si="33"/>
        <v>1.1441193521814198E-2</v>
      </c>
      <c r="Q88" s="68">
        <f>SUM(Q76:Q87)</f>
        <v>433213632</v>
      </c>
    </row>
    <row r="89" spans="1:18" x14ac:dyDescent="0.25">
      <c r="A89" s="31"/>
      <c r="B89" s="85"/>
      <c r="C89" s="86"/>
      <c r="D89" s="87"/>
      <c r="E89" s="86"/>
      <c r="F89" s="87"/>
      <c r="G89" s="86"/>
      <c r="H89" s="87"/>
      <c r="I89" s="86"/>
      <c r="J89" s="87"/>
      <c r="K89" s="86"/>
      <c r="L89" s="87"/>
      <c r="M89" s="86"/>
      <c r="N89" s="87"/>
      <c r="O89" s="87"/>
      <c r="P89" s="86"/>
      <c r="Q89" s="88"/>
    </row>
    <row r="90" spans="1:18" ht="12.6" thickBot="1" x14ac:dyDescent="0.3">
      <c r="A90" s="31"/>
      <c r="B90" s="85"/>
      <c r="C90" s="86"/>
      <c r="D90" s="87"/>
      <c r="E90" s="86"/>
      <c r="F90" s="87"/>
      <c r="G90" s="86"/>
      <c r="H90" s="87"/>
      <c r="I90" s="86"/>
      <c r="J90" s="87"/>
      <c r="K90" s="86"/>
      <c r="L90" s="87"/>
      <c r="M90" s="86"/>
      <c r="N90" s="87"/>
      <c r="O90" s="87"/>
      <c r="P90" s="86"/>
      <c r="Q90" s="88"/>
    </row>
    <row r="91" spans="1:18" x14ac:dyDescent="0.25">
      <c r="A91" s="154" t="s">
        <v>33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6"/>
    </row>
    <row r="92" spans="1:18" x14ac:dyDescent="0.25">
      <c r="A92" s="157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9"/>
    </row>
    <row r="93" spans="1:18" ht="24" x14ac:dyDescent="0.25">
      <c r="A93" s="61" t="s">
        <v>1</v>
      </c>
      <c r="B93" s="160" t="s">
        <v>2</v>
      </c>
      <c r="C93" s="160"/>
      <c r="D93" s="160" t="s">
        <v>3</v>
      </c>
      <c r="E93" s="160"/>
      <c r="F93" s="160" t="s">
        <v>4</v>
      </c>
      <c r="G93" s="160"/>
      <c r="H93" s="160" t="s">
        <v>5</v>
      </c>
      <c r="I93" s="160"/>
      <c r="J93" s="160" t="s">
        <v>6</v>
      </c>
      <c r="K93" s="160"/>
      <c r="L93" s="160" t="s">
        <v>7</v>
      </c>
      <c r="M93" s="160"/>
      <c r="N93" s="146" t="s">
        <v>8</v>
      </c>
      <c r="O93" s="146" t="s">
        <v>9</v>
      </c>
      <c r="P93" s="146"/>
      <c r="Q93" s="146" t="s">
        <v>11</v>
      </c>
      <c r="R93" s="6" t="s">
        <v>34</v>
      </c>
    </row>
    <row r="94" spans="1:18" x14ac:dyDescent="0.25">
      <c r="A94" s="62">
        <v>44197</v>
      </c>
      <c r="B94" s="4">
        <f>'2020-2021 KARŞILAŞTIRMALI'!C5</f>
        <v>8807627</v>
      </c>
      <c r="C94" s="63">
        <f t="shared" ref="C94:C103" si="37">B94/Q94</f>
        <v>0.33247796909869931</v>
      </c>
      <c r="D94" s="4">
        <f>'2020-2021 KARŞILAŞTIRMALI'!F5</f>
        <v>3602008</v>
      </c>
      <c r="E94" s="64">
        <f t="shared" ref="E94:E103" si="38">D94/Q94</f>
        <v>0.13597173273996135</v>
      </c>
      <c r="F94" s="4">
        <f>'2020-2021 KARŞILAŞTIRMALI'!I5</f>
        <v>3497632</v>
      </c>
      <c r="G94" s="64">
        <f t="shared" ref="G94:G103" si="39">F94/Q94</f>
        <v>0.13203165665560335</v>
      </c>
      <c r="H94" s="4">
        <f>'2020-2021 KARŞILAŞTIRMALI'!L5</f>
        <v>7807686</v>
      </c>
      <c r="I94" s="64">
        <f t="shared" ref="I94:I103" si="40">H94/Q94</f>
        <v>0.29473132600192392</v>
      </c>
      <c r="J94" s="4">
        <f>'2020-2021 KARŞILAŞTIRMALI'!O5</f>
        <v>440389</v>
      </c>
      <c r="K94" s="63">
        <f t="shared" ref="K94:K103" si="41">J94/Q94</f>
        <v>1.6624187233792609E-2</v>
      </c>
      <c r="L94" s="4">
        <f>'2020-2021 KARŞILAŞTIRMALI'!R5</f>
        <v>2262650</v>
      </c>
      <c r="M94" s="63">
        <f t="shared" ref="M94:M103" si="42">L94/Q94</f>
        <v>8.5412481339317836E-2</v>
      </c>
      <c r="N94" s="68">
        <f>'2020-2021 KARŞILAŞTIRMALI'!U5</f>
        <v>26417992</v>
      </c>
      <c r="O94" s="4">
        <f>'2020-2021 KARŞILAŞTIRMALI'!X5</f>
        <v>72867</v>
      </c>
      <c r="P94" s="64">
        <f t="shared" ref="P94:P103" si="43">O94/Q94</f>
        <v>2.7506469307016432E-3</v>
      </c>
      <c r="Q94" s="68">
        <f>'2020-2021 KARŞILAŞTIRMALI'!AB5</f>
        <v>26490859</v>
      </c>
      <c r="R94" s="145">
        <v>0</v>
      </c>
    </row>
    <row r="95" spans="1:18" x14ac:dyDescent="0.25">
      <c r="A95" s="62">
        <v>44228</v>
      </c>
      <c r="B95" s="135">
        <v>8171867</v>
      </c>
      <c r="C95" s="63">
        <f t="shared" si="37"/>
        <v>0.30697568136036768</v>
      </c>
      <c r="D95" s="135">
        <v>3220313</v>
      </c>
      <c r="E95" s="64">
        <f t="shared" si="38"/>
        <v>0.12097085982538014</v>
      </c>
      <c r="F95" s="135">
        <v>4076479</v>
      </c>
      <c r="G95" s="64">
        <f t="shared" si="39"/>
        <v>0.15313268296904858</v>
      </c>
      <c r="H95" s="135">
        <v>8238102</v>
      </c>
      <c r="I95" s="64">
        <f t="shared" si="40"/>
        <v>0.30946379506252458</v>
      </c>
      <c r="J95" s="135">
        <v>400888</v>
      </c>
      <c r="K95" s="63">
        <f t="shared" si="41"/>
        <v>1.5059333069076513E-2</v>
      </c>
      <c r="L95" s="135">
        <v>2377000</v>
      </c>
      <c r="M95" s="63">
        <f t="shared" si="42"/>
        <v>8.9291858836370433E-2</v>
      </c>
      <c r="N95" s="68">
        <f>'2020-2021 KARŞILAŞTIRMALI'!U6</f>
        <v>26484649</v>
      </c>
      <c r="O95" s="135">
        <v>135919</v>
      </c>
      <c r="P95" s="64">
        <f t="shared" si="43"/>
        <v>5.1057888772320708E-3</v>
      </c>
      <c r="Q95" s="68">
        <f>'2020-2021 KARŞILAŞTIRMALI'!AB6</f>
        <v>26620568</v>
      </c>
      <c r="R95" s="145">
        <v>0</v>
      </c>
    </row>
    <row r="96" spans="1:18" x14ac:dyDescent="0.25">
      <c r="A96" s="62">
        <v>44256</v>
      </c>
      <c r="B96" s="1">
        <v>8519485</v>
      </c>
      <c r="C96" s="63">
        <f t="shared" si="37"/>
        <v>0.25148298325494384</v>
      </c>
      <c r="D96" s="1">
        <v>3129863</v>
      </c>
      <c r="E96" s="64">
        <f t="shared" si="38"/>
        <v>9.2389068637278929E-2</v>
      </c>
      <c r="F96" s="1">
        <v>4359249</v>
      </c>
      <c r="G96" s="64">
        <f t="shared" si="39"/>
        <v>0.12867878085014889</v>
      </c>
      <c r="H96" s="1">
        <v>13709513</v>
      </c>
      <c r="I96" s="64">
        <f t="shared" si="40"/>
        <v>0.40468516914020447</v>
      </c>
      <c r="J96" s="1">
        <v>1084659</v>
      </c>
      <c r="K96" s="63">
        <f t="shared" si="41"/>
        <v>3.2017578660485241E-2</v>
      </c>
      <c r="L96" s="1">
        <v>2987980</v>
      </c>
      <c r="M96" s="63">
        <f t="shared" si="42"/>
        <v>8.8200885887598501E-2</v>
      </c>
      <c r="N96" s="68">
        <f>'2020-2021 KARŞILAŞTIRMALI'!U7</f>
        <v>33790749</v>
      </c>
      <c r="O96" s="1">
        <v>86235</v>
      </c>
      <c r="P96" s="64">
        <f t="shared" si="43"/>
        <v>2.5455335693401748E-3</v>
      </c>
      <c r="Q96" s="68">
        <f>'2020-2021 KARŞILAŞTIRMALI'!AB7</f>
        <v>33876984</v>
      </c>
      <c r="R96" s="145">
        <v>0</v>
      </c>
    </row>
    <row r="97" spans="1:18" x14ac:dyDescent="0.25">
      <c r="A97" s="62">
        <v>44287</v>
      </c>
      <c r="B97" s="3">
        <v>8826463</v>
      </c>
      <c r="C97" s="63">
        <f t="shared" si="37"/>
        <v>0.28240524594779648</v>
      </c>
      <c r="D97" s="3">
        <v>2334003</v>
      </c>
      <c r="E97" s="64">
        <f t="shared" si="38"/>
        <v>7.4677103530360334E-2</v>
      </c>
      <c r="F97" s="3">
        <v>4322415</v>
      </c>
      <c r="G97" s="64">
        <f t="shared" si="39"/>
        <v>0.13829692269297961</v>
      </c>
      <c r="H97" s="3">
        <v>12498213</v>
      </c>
      <c r="I97" s="64">
        <f t="shared" si="40"/>
        <v>0.39988395308210634</v>
      </c>
      <c r="J97" s="3">
        <v>712428</v>
      </c>
      <c r="K97" s="63">
        <f t="shared" si="41"/>
        <v>2.2794340673052926E-2</v>
      </c>
      <c r="L97" s="3">
        <v>2460835</v>
      </c>
      <c r="M97" s="63">
        <f t="shared" si="42"/>
        <v>7.8735130188836197E-2</v>
      </c>
      <c r="N97" s="68">
        <f>'2020-2021 KARŞILAŞTIRMALI'!U8</f>
        <v>31154357</v>
      </c>
      <c r="O97" s="3">
        <v>100043</v>
      </c>
      <c r="P97" s="64">
        <f t="shared" si="43"/>
        <v>3.2009048268094938E-3</v>
      </c>
      <c r="Q97" s="68">
        <f t="shared" ref="Q97:Q103" si="44">N97+O97+R97</f>
        <v>31254600</v>
      </c>
      <c r="R97" s="141">
        <v>200</v>
      </c>
    </row>
    <row r="98" spans="1:18" x14ac:dyDescent="0.25">
      <c r="A98" s="62">
        <v>44317</v>
      </c>
      <c r="B98" s="76">
        <v>4783094</v>
      </c>
      <c r="C98" s="63">
        <f t="shared" si="37"/>
        <v>0.20814007974180171</v>
      </c>
      <c r="D98" s="1">
        <v>1612466</v>
      </c>
      <c r="E98" s="64">
        <f t="shared" si="38"/>
        <v>7.0167720270800454E-2</v>
      </c>
      <c r="F98" s="1">
        <v>1574278</v>
      </c>
      <c r="G98" s="64">
        <f t="shared" si="39"/>
        <v>6.8505939556229523E-2</v>
      </c>
      <c r="H98" s="1">
        <v>13123016</v>
      </c>
      <c r="I98" s="64">
        <f t="shared" si="40"/>
        <v>0.57105831428212361</v>
      </c>
      <c r="J98" s="1">
        <v>245497</v>
      </c>
      <c r="K98" s="63">
        <f t="shared" si="41"/>
        <v>1.0682994136509359E-2</v>
      </c>
      <c r="L98" s="1">
        <v>1350385</v>
      </c>
      <c r="M98" s="63">
        <f t="shared" si="42"/>
        <v>5.8763060391899657E-2</v>
      </c>
      <c r="N98" s="68">
        <f>'2020-2021 KARŞILAŞTIRMALI'!U9</f>
        <v>22688736</v>
      </c>
      <c r="O98" s="1">
        <v>291432</v>
      </c>
      <c r="P98" s="64">
        <f t="shared" si="43"/>
        <v>1.2681891620635672E-2</v>
      </c>
      <c r="Q98" s="68">
        <f t="shared" si="44"/>
        <v>22980168</v>
      </c>
      <c r="R98" s="145">
        <v>0</v>
      </c>
    </row>
    <row r="99" spans="1:18" x14ac:dyDescent="0.25">
      <c r="A99" s="62">
        <v>44348</v>
      </c>
      <c r="B99" s="77">
        <v>6158756</v>
      </c>
      <c r="C99" s="63">
        <f t="shared" si="37"/>
        <v>0.14734283030067574</v>
      </c>
      <c r="D99" s="1">
        <v>2246115</v>
      </c>
      <c r="E99" s="64">
        <f t="shared" si="38"/>
        <v>5.3736329427696482E-2</v>
      </c>
      <c r="F99" s="1">
        <v>2877471</v>
      </c>
      <c r="G99" s="64">
        <f t="shared" si="39"/>
        <v>6.884096743694923E-2</v>
      </c>
      <c r="H99" s="1">
        <v>26507409</v>
      </c>
      <c r="I99" s="64">
        <f t="shared" si="40"/>
        <v>0.6341664884917676</v>
      </c>
      <c r="J99" s="1">
        <v>367992</v>
      </c>
      <c r="K99" s="63">
        <f t="shared" si="41"/>
        <v>8.8038855262339115E-3</v>
      </c>
      <c r="L99" s="1">
        <v>3157147</v>
      </c>
      <c r="M99" s="63">
        <f t="shared" si="42"/>
        <v>7.5531970199060897E-2</v>
      </c>
      <c r="N99" s="68">
        <f>'2020-2021 KARŞILAŞTIRMALI'!U10</f>
        <v>41314890</v>
      </c>
      <c r="O99" s="1">
        <v>483927</v>
      </c>
      <c r="P99" s="64">
        <f t="shared" si="43"/>
        <v>1.1577528617616139E-2</v>
      </c>
      <c r="Q99" s="68">
        <f t="shared" si="44"/>
        <v>41798817</v>
      </c>
      <c r="R99" s="145">
        <v>0</v>
      </c>
    </row>
    <row r="100" spans="1:18" x14ac:dyDescent="0.25">
      <c r="A100" s="62">
        <v>44378</v>
      </c>
      <c r="B100" s="3">
        <v>4468894</v>
      </c>
      <c r="C100" s="63">
        <f t="shared" si="37"/>
        <v>9.2890054830959676E-2</v>
      </c>
      <c r="D100" s="3">
        <v>1535278</v>
      </c>
      <c r="E100" s="64">
        <f t="shared" si="38"/>
        <v>3.1912159384573931E-2</v>
      </c>
      <c r="F100" s="3">
        <v>2742834</v>
      </c>
      <c r="G100" s="64">
        <f t="shared" si="39"/>
        <v>5.7012316839965431E-2</v>
      </c>
      <c r="H100" s="3">
        <v>36543242</v>
      </c>
      <c r="I100" s="64">
        <f t="shared" si="40"/>
        <v>0.75958475476953102</v>
      </c>
      <c r="J100" s="3">
        <v>222213</v>
      </c>
      <c r="K100" s="63">
        <f t="shared" si="41"/>
        <v>4.6189007289392063E-3</v>
      </c>
      <c r="L100" s="3">
        <v>1655995</v>
      </c>
      <c r="M100" s="63">
        <f t="shared" si="42"/>
        <v>3.4421372793759501E-2</v>
      </c>
      <c r="N100" s="68">
        <f>'2020-2021 KARŞILAŞTIRMALI'!U11</f>
        <v>47168456</v>
      </c>
      <c r="O100" s="3">
        <v>941043</v>
      </c>
      <c r="P100" s="64">
        <f t="shared" si="43"/>
        <v>1.9560440652271187E-2</v>
      </c>
      <c r="Q100" s="68">
        <f t="shared" si="44"/>
        <v>48109499</v>
      </c>
      <c r="R100" s="145">
        <v>0</v>
      </c>
    </row>
    <row r="101" spans="1:18" x14ac:dyDescent="0.25">
      <c r="A101" s="62">
        <v>44409</v>
      </c>
      <c r="B101" s="89">
        <v>6343225</v>
      </c>
      <c r="C101" s="63">
        <f t="shared" si="37"/>
        <v>0.12003447136029524</v>
      </c>
      <c r="D101" s="89">
        <v>1916730</v>
      </c>
      <c r="E101" s="64">
        <f t="shared" si="38"/>
        <v>3.6270772720567016E-2</v>
      </c>
      <c r="F101" s="89">
        <v>3687840</v>
      </c>
      <c r="G101" s="64">
        <f t="shared" si="39"/>
        <v>6.9785940883596465E-2</v>
      </c>
      <c r="H101" s="89">
        <v>36553839</v>
      </c>
      <c r="I101" s="64">
        <f t="shared" si="40"/>
        <v>0.69171765790340767</v>
      </c>
      <c r="J101" s="89">
        <v>497425</v>
      </c>
      <c r="K101" s="63">
        <f t="shared" si="41"/>
        <v>9.4129006800791181E-3</v>
      </c>
      <c r="L101" s="89">
        <v>2585950</v>
      </c>
      <c r="M101" s="63">
        <f t="shared" si="42"/>
        <v>4.8934594187366121E-2</v>
      </c>
      <c r="N101" s="68">
        <f>'2020-2021 KARŞILAŞTIRMALI'!U12</f>
        <v>51585009</v>
      </c>
      <c r="O101" s="89">
        <v>1260019</v>
      </c>
      <c r="P101" s="64">
        <f t="shared" si="43"/>
        <v>2.3843662264688363E-2</v>
      </c>
      <c r="Q101" s="68">
        <f t="shared" si="44"/>
        <v>52845028</v>
      </c>
      <c r="R101" s="145">
        <v>0</v>
      </c>
    </row>
    <row r="102" spans="1:18" x14ac:dyDescent="0.25">
      <c r="A102" s="62">
        <v>44440</v>
      </c>
      <c r="B102" s="3">
        <v>8263560</v>
      </c>
      <c r="C102" s="63">
        <f t="shared" si="37"/>
        <v>0.13103130073788949</v>
      </c>
      <c r="D102" s="3">
        <v>3139133</v>
      </c>
      <c r="E102" s="64">
        <f t="shared" si="38"/>
        <v>4.9775723801755323E-2</v>
      </c>
      <c r="F102" s="135">
        <v>4604090</v>
      </c>
      <c r="G102" s="64">
        <f t="shared" si="39"/>
        <v>7.300484312019391E-2</v>
      </c>
      <c r="H102" s="135">
        <v>43199647</v>
      </c>
      <c r="I102" s="64">
        <f t="shared" si="40"/>
        <v>0.68499604744537046</v>
      </c>
      <c r="J102" s="135">
        <v>714828</v>
      </c>
      <c r="K102" s="63">
        <f t="shared" si="41"/>
        <v>1.1334684160805278E-2</v>
      </c>
      <c r="L102" s="135">
        <v>2503230</v>
      </c>
      <c r="M102" s="63">
        <f t="shared" si="42"/>
        <v>3.9692515446866375E-2</v>
      </c>
      <c r="N102" s="68">
        <f>'2020-2021 KARŞILAŞTIRMALI'!U13</f>
        <v>62424488</v>
      </c>
      <c r="O102" s="135">
        <v>641054</v>
      </c>
      <c r="P102" s="64">
        <f t="shared" si="43"/>
        <v>1.0164885287119231E-2</v>
      </c>
      <c r="Q102" s="68">
        <f t="shared" si="44"/>
        <v>63065542</v>
      </c>
      <c r="R102" s="145">
        <v>0</v>
      </c>
    </row>
    <row r="103" spans="1:18" x14ac:dyDescent="0.25">
      <c r="A103" s="62">
        <v>44470</v>
      </c>
      <c r="B103" s="3">
        <v>9062601</v>
      </c>
      <c r="C103" s="63">
        <f t="shared" si="37"/>
        <v>0.24760413396620928</v>
      </c>
      <c r="D103" s="3">
        <v>3437391</v>
      </c>
      <c r="E103" s="64">
        <f t="shared" si="38"/>
        <v>9.3914784691309053E-2</v>
      </c>
      <c r="F103" s="3">
        <v>5931628</v>
      </c>
      <c r="G103" s="64">
        <f t="shared" si="39"/>
        <v>0.16206115815423386</v>
      </c>
      <c r="H103" s="3">
        <v>14598092</v>
      </c>
      <c r="I103" s="64">
        <f t="shared" si="40"/>
        <v>0.39884222280326009</v>
      </c>
      <c r="J103" s="3">
        <v>720551</v>
      </c>
      <c r="K103" s="63">
        <f t="shared" si="41"/>
        <v>1.9686556468003619E-2</v>
      </c>
      <c r="L103" s="3">
        <v>2432012</v>
      </c>
      <c r="M103" s="63">
        <f t="shared" si="42"/>
        <v>6.6446291197795049E-2</v>
      </c>
      <c r="N103" s="68">
        <f>'2020-2021 KARŞILAŞTIRMALI'!U14</f>
        <v>36182275</v>
      </c>
      <c r="O103" s="3">
        <v>418895</v>
      </c>
      <c r="P103" s="64">
        <f t="shared" si="43"/>
        <v>1.1444852719189031E-2</v>
      </c>
      <c r="Q103" s="68">
        <f t="shared" si="44"/>
        <v>36601170</v>
      </c>
      <c r="R103" s="145">
        <v>0</v>
      </c>
    </row>
    <row r="104" spans="1:18" x14ac:dyDescent="0.25">
      <c r="A104" s="62">
        <v>44501</v>
      </c>
      <c r="B104" s="4"/>
      <c r="C104" s="63"/>
      <c r="D104" s="4"/>
      <c r="E104" s="64"/>
      <c r="F104" s="4"/>
      <c r="G104" s="64"/>
      <c r="H104" s="4"/>
      <c r="I104" s="64"/>
      <c r="J104" s="4"/>
      <c r="K104" s="63"/>
      <c r="L104" s="4"/>
      <c r="M104" s="63"/>
      <c r="N104" s="68"/>
      <c r="O104" s="4"/>
      <c r="P104" s="64"/>
      <c r="Q104" s="68"/>
    </row>
    <row r="105" spans="1:18" x14ac:dyDescent="0.25">
      <c r="A105" s="62">
        <v>44531</v>
      </c>
      <c r="B105" s="4"/>
      <c r="C105" s="63"/>
      <c r="D105" s="4"/>
      <c r="E105" s="64"/>
      <c r="F105" s="4"/>
      <c r="G105" s="64"/>
      <c r="H105" s="4"/>
      <c r="I105" s="64"/>
      <c r="J105" s="4"/>
      <c r="K105" s="63"/>
      <c r="L105" s="4"/>
      <c r="M105" s="63"/>
      <c r="N105" s="68"/>
      <c r="O105" s="4"/>
      <c r="P105" s="64"/>
      <c r="Q105" s="68"/>
    </row>
    <row r="106" spans="1:18" x14ac:dyDescent="0.25">
      <c r="A106" s="66" t="s">
        <v>29</v>
      </c>
      <c r="B106" s="4">
        <f>SUM(B94:B105)</f>
        <v>73405572</v>
      </c>
      <c r="C106" s="63">
        <f>B106/Q106</f>
        <v>0.19133811130541634</v>
      </c>
      <c r="D106" s="4">
        <f>SUM(D94:D105)</f>
        <v>26173300</v>
      </c>
      <c r="E106" s="64">
        <f>D106/Q106</f>
        <v>6.8223019754277692E-2</v>
      </c>
      <c r="F106" s="4">
        <f>SUM(F94:F105)</f>
        <v>37673916</v>
      </c>
      <c r="G106" s="64">
        <f>F106/Q106</f>
        <v>9.8200391830185668E-2</v>
      </c>
      <c r="H106" s="4">
        <f>SUM(H94:H105)</f>
        <v>212778759</v>
      </c>
      <c r="I106" s="64">
        <f>H106/Q106</f>
        <v>0.55462664159841113</v>
      </c>
      <c r="J106" s="4">
        <f>SUM(J94:J105)</f>
        <v>5406870</v>
      </c>
      <c r="K106" s="63">
        <f>J106/Q106</f>
        <v>1.4093484536486092E-2</v>
      </c>
      <c r="L106" s="4">
        <f>SUM(L94:L105)</f>
        <v>23773184</v>
      </c>
      <c r="M106" s="63">
        <f>L106/Q106</f>
        <v>6.1966905268119744E-2</v>
      </c>
      <c r="N106" s="68">
        <f>SUM(N94:N105)</f>
        <v>379211601</v>
      </c>
      <c r="O106" s="4">
        <f>SUM(O94:O105)</f>
        <v>4431434</v>
      </c>
      <c r="P106" s="64">
        <f>O106/Q106</f>
        <v>1.1550924389426545E-2</v>
      </c>
      <c r="Q106" s="68">
        <f>SUM(Q94:Q105)</f>
        <v>383643235</v>
      </c>
    </row>
    <row r="107" spans="1:18" x14ac:dyDescent="0.25">
      <c r="Q107" s="88"/>
    </row>
  </sheetData>
  <mergeCells count="42">
    <mergeCell ref="A91:Q92"/>
    <mergeCell ref="B93:C93"/>
    <mergeCell ref="D93:E93"/>
    <mergeCell ref="F93:G93"/>
    <mergeCell ref="H93:I93"/>
    <mergeCell ref="J93:K93"/>
    <mergeCell ref="L93:M93"/>
    <mergeCell ref="A1:Q2"/>
    <mergeCell ref="B3:C3"/>
    <mergeCell ref="D3:E3"/>
    <mergeCell ref="F3:G3"/>
    <mergeCell ref="H3:I3"/>
    <mergeCell ref="J3:K3"/>
    <mergeCell ref="L3:M3"/>
    <mergeCell ref="A19:Q20"/>
    <mergeCell ref="B21:C21"/>
    <mergeCell ref="D21:E21"/>
    <mergeCell ref="F21:G21"/>
    <mergeCell ref="H21:I21"/>
    <mergeCell ref="J21:K21"/>
    <mergeCell ref="L21:M21"/>
    <mergeCell ref="A55:Q56"/>
    <mergeCell ref="B57:C57"/>
    <mergeCell ref="D57:E57"/>
    <mergeCell ref="F57:G57"/>
    <mergeCell ref="H57:I57"/>
    <mergeCell ref="J57:K57"/>
    <mergeCell ref="L57:M57"/>
    <mergeCell ref="A37:Q38"/>
    <mergeCell ref="B39:C39"/>
    <mergeCell ref="D39:E39"/>
    <mergeCell ref="F39:G39"/>
    <mergeCell ref="H39:I39"/>
    <mergeCell ref="J39:K39"/>
    <mergeCell ref="L39:M39"/>
    <mergeCell ref="A73:Q74"/>
    <mergeCell ref="B75:C75"/>
    <mergeCell ref="D75:E75"/>
    <mergeCell ref="F75:G75"/>
    <mergeCell ref="H75:I75"/>
    <mergeCell ref="J75:K75"/>
    <mergeCell ref="L75:M75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0" sqref="D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2020-2021 KARŞILAŞTIRMALI</vt:lpstr>
      <vt:lpstr>2018-2020 AYRI TABLOLAR</vt:lpstr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2021-11-05T15:02:37Z</dcterms:modified>
  <cp:category/>
  <cp:contentStatus/>
</cp:coreProperties>
</file>